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tir-my.sharepoint.com/personal/sdrg1_stir_ac_uk/Documents/Research/T1D project/T1D study data and docs/"/>
    </mc:Choice>
  </mc:AlternateContent>
  <xr:revisionPtr revIDLastSave="139" documentId="8_{53E04D31-02C0-4496-B9A6-675E85C692EC}" xr6:coauthVersionLast="47" xr6:coauthVersionMax="47" xr10:uidLastSave="{AE3CA123-FE7B-4BE5-817D-81775C08306B}"/>
  <bookViews>
    <workbookView xWindow="23880" yWindow="-120" windowWidth="24240" windowHeight="13140" xr2:uid="{00000000-000D-0000-FFFF-FFFF00000000}"/>
  </bookViews>
  <sheets>
    <sheet name="Body Mass" sheetId="1" r:id="rId1"/>
    <sheet name="Urine Mass" sheetId="2" r:id="rId2"/>
    <sheet name="Urine Osm" sheetId="3" r:id="rId3"/>
    <sheet name="Heart Rate" sheetId="4" state="hidden" r:id="rId4"/>
    <sheet name="Net Fluid Balance" sheetId="6" r:id="rId5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0" i="1" l="1"/>
  <c r="R17" i="1"/>
  <c r="N17" i="1"/>
  <c r="J17" i="1"/>
  <c r="K17" i="1"/>
  <c r="T17" i="1"/>
  <c r="U17" i="1"/>
  <c r="P17" i="1"/>
  <c r="Q17" i="1"/>
  <c r="P18" i="1"/>
  <c r="P19" i="1"/>
  <c r="P20" i="1"/>
  <c r="P21" i="1"/>
  <c r="P22" i="1"/>
  <c r="P23" i="1"/>
  <c r="P24" i="1"/>
  <c r="P25" i="1"/>
  <c r="S17" i="1"/>
  <c r="R18" i="1"/>
  <c r="S18" i="1"/>
  <c r="R19" i="1"/>
  <c r="S19" i="1"/>
  <c r="S20" i="1"/>
  <c r="R21" i="1"/>
  <c r="S21" i="1"/>
  <c r="R22" i="1"/>
  <c r="S22" i="1"/>
  <c r="R23" i="1"/>
  <c r="S23" i="1"/>
  <c r="R24" i="1"/>
  <c r="S24" i="1"/>
  <c r="R25" i="1"/>
  <c r="S25" i="1"/>
  <c r="D17" i="1"/>
  <c r="D18" i="1"/>
  <c r="D19" i="1"/>
  <c r="D20" i="1"/>
  <c r="D21" i="1"/>
  <c r="D22" i="1"/>
  <c r="D23" i="1"/>
  <c r="D24" i="1"/>
  <c r="D25" i="1"/>
  <c r="E17" i="1"/>
  <c r="E18" i="1"/>
  <c r="E19" i="1"/>
  <c r="E20" i="1"/>
  <c r="E21" i="1"/>
  <c r="E22" i="1"/>
  <c r="E23" i="1"/>
  <c r="E24" i="1"/>
  <c r="E25" i="1"/>
  <c r="H17" i="1"/>
  <c r="H18" i="1"/>
  <c r="H19" i="1"/>
  <c r="H20" i="1"/>
  <c r="H21" i="1"/>
  <c r="H22" i="1"/>
  <c r="H23" i="1"/>
  <c r="H24" i="1"/>
  <c r="H25" i="1"/>
  <c r="I17" i="1"/>
  <c r="I18" i="1"/>
  <c r="I19" i="1"/>
  <c r="I20" i="1"/>
  <c r="I21" i="1"/>
  <c r="I22" i="1"/>
  <c r="I23" i="1"/>
  <c r="I24" i="1"/>
  <c r="I25" i="1"/>
  <c r="J18" i="1"/>
  <c r="J19" i="1"/>
  <c r="J20" i="1"/>
  <c r="J21" i="1"/>
  <c r="J22" i="1"/>
  <c r="J23" i="1"/>
  <c r="J24" i="1"/>
  <c r="J25" i="1"/>
  <c r="K18" i="1"/>
  <c r="K19" i="1"/>
  <c r="K20" i="1"/>
  <c r="K21" i="1"/>
  <c r="K22" i="1"/>
  <c r="K23" i="1"/>
  <c r="K24" i="1"/>
  <c r="K25" i="1"/>
  <c r="N18" i="1"/>
  <c r="N19" i="1"/>
  <c r="N20" i="1"/>
  <c r="N21" i="1"/>
  <c r="N22" i="1"/>
  <c r="N23" i="1"/>
  <c r="N24" i="1"/>
  <c r="N25" i="1"/>
  <c r="O17" i="1"/>
  <c r="O18" i="1"/>
  <c r="O19" i="1"/>
  <c r="O20" i="1"/>
  <c r="O21" i="1"/>
  <c r="O22" i="1"/>
  <c r="O23" i="1"/>
  <c r="O24" i="1"/>
  <c r="O25" i="1"/>
  <c r="Q18" i="1"/>
  <c r="Q19" i="1"/>
  <c r="Q20" i="1"/>
  <c r="Q21" i="1"/>
  <c r="Q22" i="1"/>
  <c r="Q23" i="1"/>
  <c r="Q24" i="1"/>
  <c r="Q25" i="1"/>
  <c r="T18" i="1"/>
  <c r="T19" i="1"/>
  <c r="T20" i="1"/>
  <c r="T21" i="1"/>
  <c r="T22" i="1"/>
  <c r="T23" i="1"/>
  <c r="T24" i="1"/>
  <c r="T25" i="1"/>
  <c r="U18" i="1"/>
  <c r="U19" i="1"/>
  <c r="U20" i="1"/>
  <c r="U21" i="1"/>
  <c r="U22" i="1"/>
  <c r="U23" i="1"/>
  <c r="U24" i="1"/>
  <c r="U25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C32" i="6"/>
  <c r="C33" i="6"/>
  <c r="C34" i="6"/>
  <c r="C35" i="6"/>
  <c r="C36" i="6"/>
  <c r="C37" i="6"/>
  <c r="C38" i="6"/>
  <c r="C39" i="6"/>
  <c r="D32" i="6"/>
  <c r="D33" i="6"/>
  <c r="D34" i="6"/>
  <c r="D35" i="6"/>
  <c r="D36" i="6"/>
  <c r="D37" i="6"/>
  <c r="D38" i="6"/>
  <c r="D39" i="6"/>
  <c r="F32" i="6"/>
  <c r="F33" i="6"/>
  <c r="F34" i="6"/>
  <c r="F35" i="6"/>
  <c r="F36" i="6"/>
  <c r="F37" i="6"/>
  <c r="F38" i="6"/>
  <c r="F39" i="6"/>
  <c r="G32" i="6"/>
  <c r="G33" i="6"/>
  <c r="G34" i="6"/>
  <c r="G35" i="6"/>
  <c r="G36" i="6"/>
  <c r="G37" i="6"/>
  <c r="G38" i="6"/>
  <c r="G39" i="6"/>
  <c r="I32" i="6"/>
  <c r="I33" i="6"/>
  <c r="I34" i="6"/>
  <c r="I35" i="6"/>
  <c r="I36" i="6"/>
  <c r="I37" i="6"/>
  <c r="I38" i="6"/>
  <c r="I39" i="6"/>
  <c r="J32" i="6"/>
  <c r="J33" i="6"/>
  <c r="J34" i="6"/>
  <c r="J35" i="6"/>
  <c r="J36" i="6"/>
  <c r="J37" i="6"/>
  <c r="J38" i="6"/>
  <c r="J39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8" i="6"/>
  <c r="O18" i="6"/>
  <c r="P17" i="6"/>
  <c r="O17" i="6"/>
  <c r="M12" i="6"/>
  <c r="L12" i="6"/>
  <c r="M11" i="6"/>
  <c r="L11" i="6"/>
  <c r="M10" i="6"/>
  <c r="L10" i="6"/>
  <c r="M9" i="6"/>
  <c r="L9" i="6"/>
  <c r="M8" i="6"/>
  <c r="L8" i="6"/>
  <c r="M7" i="6"/>
  <c r="L7" i="6"/>
  <c r="M6" i="6"/>
  <c r="L6" i="6"/>
  <c r="M5" i="6"/>
  <c r="M4" i="6"/>
  <c r="L5" i="6"/>
  <c r="L4" i="6"/>
  <c r="AI24" i="4"/>
  <c r="C17" i="4"/>
  <c r="C16" i="4"/>
  <c r="C18" i="4"/>
  <c r="D17" i="4"/>
  <c r="D16" i="4"/>
  <c r="D18" i="4"/>
  <c r="E17" i="4"/>
  <c r="E16" i="4"/>
  <c r="E18" i="4"/>
  <c r="F17" i="4"/>
  <c r="F16" i="4"/>
  <c r="F18" i="4"/>
  <c r="G17" i="4"/>
  <c r="G16" i="4"/>
  <c r="G18" i="4"/>
  <c r="H17" i="4"/>
  <c r="H16" i="4"/>
  <c r="H18" i="4"/>
  <c r="I17" i="4"/>
  <c r="I16" i="4"/>
  <c r="I18" i="4"/>
  <c r="J17" i="4"/>
  <c r="J16" i="4"/>
  <c r="J18" i="4"/>
  <c r="K17" i="4"/>
  <c r="K16" i="4"/>
  <c r="K18" i="4"/>
  <c r="L17" i="4"/>
  <c r="L16" i="4"/>
  <c r="L18" i="4"/>
  <c r="M17" i="4"/>
  <c r="M16" i="4"/>
  <c r="M18" i="4"/>
  <c r="N17" i="4"/>
  <c r="N16" i="4"/>
  <c r="N18" i="4"/>
  <c r="O17" i="4"/>
  <c r="O16" i="4"/>
  <c r="O18" i="4"/>
  <c r="P17" i="4"/>
  <c r="P16" i="4"/>
  <c r="P18" i="4"/>
  <c r="Q17" i="4"/>
  <c r="Q16" i="4"/>
  <c r="Q18" i="4"/>
  <c r="R17" i="4"/>
  <c r="R16" i="4"/>
  <c r="R18" i="4"/>
  <c r="S17" i="4"/>
  <c r="S16" i="4"/>
  <c r="S18" i="4"/>
  <c r="T17" i="4"/>
  <c r="T16" i="4"/>
  <c r="T18" i="4"/>
  <c r="U17" i="4"/>
  <c r="U16" i="4"/>
  <c r="U18" i="4"/>
  <c r="V17" i="4"/>
  <c r="V16" i="4"/>
  <c r="V18" i="4"/>
  <c r="W17" i="4"/>
  <c r="W16" i="4"/>
  <c r="W18" i="4"/>
  <c r="X17" i="4"/>
  <c r="X16" i="4"/>
  <c r="X18" i="4"/>
  <c r="Y17" i="4"/>
  <c r="Y16" i="4"/>
  <c r="Y18" i="4"/>
  <c r="Z17" i="4"/>
  <c r="Z16" i="4"/>
  <c r="Z18" i="4"/>
  <c r="AA17" i="4"/>
  <c r="AA16" i="4"/>
  <c r="AA18" i="4"/>
  <c r="AB17" i="4"/>
  <c r="AB16" i="4"/>
  <c r="AB18" i="4"/>
  <c r="AC17" i="4"/>
  <c r="AC16" i="4"/>
  <c r="AC18" i="4"/>
  <c r="AD17" i="4"/>
  <c r="AD16" i="4"/>
  <c r="AD18" i="4"/>
  <c r="AE17" i="4"/>
  <c r="AE16" i="4"/>
  <c r="AE18" i="4"/>
  <c r="AF17" i="4"/>
  <c r="AF16" i="4"/>
  <c r="AF18" i="4"/>
  <c r="AG17" i="4"/>
  <c r="AG16" i="4"/>
  <c r="AG18" i="4"/>
  <c r="AH17" i="4"/>
  <c r="AH16" i="4"/>
  <c r="AH18" i="4"/>
  <c r="AI17" i="4"/>
  <c r="AI16" i="4"/>
  <c r="AI18" i="4"/>
  <c r="AJ17" i="4"/>
  <c r="AJ16" i="4"/>
  <c r="AJ18" i="4"/>
  <c r="AK17" i="4"/>
  <c r="AK16" i="4"/>
  <c r="AK18" i="4"/>
  <c r="AL17" i="4"/>
  <c r="AL16" i="4"/>
  <c r="AL18" i="4"/>
  <c r="AM17" i="4"/>
  <c r="AM16" i="4"/>
  <c r="AM18" i="4"/>
  <c r="AN17" i="4"/>
  <c r="AN16" i="4"/>
  <c r="AN18" i="4"/>
  <c r="B17" i="4"/>
  <c r="B16" i="4"/>
  <c r="B18" i="4"/>
  <c r="L4" i="2"/>
  <c r="L5" i="2"/>
  <c r="L6" i="2"/>
  <c r="L7" i="2"/>
  <c r="L8" i="2"/>
  <c r="L9" i="2"/>
  <c r="L10" i="2"/>
  <c r="L11" i="2"/>
  <c r="L12" i="2"/>
  <c r="M4" i="2"/>
  <c r="M5" i="2"/>
  <c r="M6" i="2"/>
  <c r="M7" i="2"/>
  <c r="M8" i="2"/>
  <c r="M9" i="2"/>
  <c r="M10" i="2"/>
  <c r="M11" i="2"/>
  <c r="M12" i="2"/>
  <c r="F18" i="2"/>
  <c r="F19" i="2"/>
  <c r="F20" i="2"/>
  <c r="F21" i="2"/>
  <c r="F22" i="2"/>
  <c r="F23" i="2"/>
  <c r="F24" i="2"/>
  <c r="F25" i="2"/>
  <c r="F26" i="2"/>
  <c r="G18" i="2"/>
  <c r="G19" i="2"/>
  <c r="G20" i="2"/>
  <c r="G21" i="2"/>
  <c r="G22" i="2"/>
  <c r="G23" i="2"/>
  <c r="G24" i="2"/>
  <c r="G25" i="2"/>
  <c r="G26" i="2"/>
  <c r="I18" i="2"/>
  <c r="I19" i="2"/>
  <c r="I20" i="2"/>
  <c r="I21" i="2"/>
  <c r="I22" i="2"/>
  <c r="I23" i="2"/>
  <c r="I24" i="2"/>
  <c r="I25" i="2"/>
  <c r="I26" i="2"/>
  <c r="J18" i="2"/>
  <c r="J19" i="2"/>
  <c r="J20" i="2"/>
  <c r="J21" i="2"/>
  <c r="J22" i="2"/>
  <c r="J23" i="2"/>
  <c r="J24" i="2"/>
  <c r="J25" i="2"/>
  <c r="J26" i="2"/>
  <c r="O4" i="1"/>
  <c r="O5" i="1"/>
  <c r="O6" i="1"/>
  <c r="O7" i="1"/>
  <c r="O8" i="1"/>
  <c r="O9" i="1"/>
  <c r="O10" i="1"/>
  <c r="O11" i="1"/>
  <c r="O12" i="1"/>
  <c r="P4" i="1"/>
  <c r="P5" i="1"/>
  <c r="P6" i="1"/>
  <c r="P7" i="1"/>
  <c r="P8" i="1"/>
  <c r="P9" i="1"/>
  <c r="P10" i="1"/>
  <c r="P11" i="1"/>
  <c r="P12" i="1"/>
  <c r="AA4" i="1"/>
  <c r="AA5" i="1"/>
  <c r="AA6" i="1"/>
  <c r="AA7" i="1"/>
  <c r="AA8" i="1"/>
  <c r="AA9" i="1"/>
  <c r="AA10" i="1"/>
  <c r="AA11" i="1"/>
  <c r="AA12" i="1"/>
  <c r="AB4" i="1"/>
  <c r="AB5" i="1"/>
  <c r="AB6" i="1"/>
  <c r="AB7" i="1"/>
  <c r="AB8" i="1"/>
  <c r="AB9" i="1"/>
  <c r="AB10" i="1"/>
  <c r="AB11" i="1"/>
  <c r="AB12" i="1"/>
  <c r="AN34" i="4"/>
  <c r="AK34" i="4"/>
  <c r="AH34" i="4"/>
  <c r="AE34" i="4"/>
  <c r="AB34" i="4"/>
  <c r="Y34" i="4"/>
  <c r="V34" i="4"/>
  <c r="S34" i="4"/>
  <c r="P34" i="4"/>
  <c r="M34" i="4"/>
  <c r="J34" i="4"/>
  <c r="G34" i="4"/>
  <c r="D34" i="4"/>
  <c r="X25" i="1"/>
  <c r="C24" i="4"/>
  <c r="C25" i="4"/>
  <c r="C26" i="4"/>
  <c r="C28" i="4"/>
  <c r="C29" i="4"/>
  <c r="C31" i="4"/>
  <c r="C32" i="4"/>
  <c r="C33" i="4"/>
  <c r="C34" i="4"/>
  <c r="C36" i="4"/>
  <c r="D24" i="4"/>
  <c r="D25" i="4"/>
  <c r="D26" i="4"/>
  <c r="D28" i="4"/>
  <c r="D29" i="4"/>
  <c r="D31" i="4"/>
  <c r="D32" i="4"/>
  <c r="D33" i="4"/>
  <c r="D36" i="4"/>
  <c r="E24" i="4"/>
  <c r="E25" i="4"/>
  <c r="E26" i="4"/>
  <c r="E28" i="4"/>
  <c r="E29" i="4"/>
  <c r="E31" i="4"/>
  <c r="E32" i="4"/>
  <c r="E33" i="4"/>
  <c r="E34" i="4"/>
  <c r="E36" i="4"/>
  <c r="F24" i="4"/>
  <c r="F25" i="4"/>
  <c r="F26" i="4"/>
  <c r="F28" i="4"/>
  <c r="F29" i="4"/>
  <c r="F31" i="4"/>
  <c r="F32" i="4"/>
  <c r="F33" i="4"/>
  <c r="F34" i="4"/>
  <c r="F36" i="4"/>
  <c r="G24" i="4"/>
  <c r="G25" i="4"/>
  <c r="G26" i="4"/>
  <c r="G28" i="4"/>
  <c r="G29" i="4"/>
  <c r="G31" i="4"/>
  <c r="G32" i="4"/>
  <c r="G33" i="4"/>
  <c r="G36" i="4"/>
  <c r="H24" i="4"/>
  <c r="H25" i="4"/>
  <c r="H26" i="4"/>
  <c r="H28" i="4"/>
  <c r="H29" i="4"/>
  <c r="H31" i="4"/>
  <c r="H32" i="4"/>
  <c r="H33" i="4"/>
  <c r="H34" i="4"/>
  <c r="H36" i="4"/>
  <c r="I24" i="4"/>
  <c r="I25" i="4"/>
  <c r="I26" i="4"/>
  <c r="I28" i="4"/>
  <c r="I29" i="4"/>
  <c r="I31" i="4"/>
  <c r="I32" i="4"/>
  <c r="I33" i="4"/>
  <c r="I34" i="4"/>
  <c r="I36" i="4"/>
  <c r="J25" i="4"/>
  <c r="J26" i="4"/>
  <c r="J28" i="4"/>
  <c r="J29" i="4"/>
  <c r="J31" i="4"/>
  <c r="J32" i="4"/>
  <c r="J33" i="4"/>
  <c r="J36" i="4"/>
  <c r="K24" i="4"/>
  <c r="K26" i="4"/>
  <c r="K28" i="4"/>
  <c r="K29" i="4"/>
  <c r="K31" i="4"/>
  <c r="K32" i="4"/>
  <c r="K33" i="4"/>
  <c r="K34" i="4"/>
  <c r="K36" i="4"/>
  <c r="L24" i="4"/>
  <c r="L26" i="4"/>
  <c r="L28" i="4"/>
  <c r="L29" i="4"/>
  <c r="L31" i="4"/>
  <c r="L32" i="4"/>
  <c r="L33" i="4"/>
  <c r="L34" i="4"/>
  <c r="L36" i="4"/>
  <c r="M24" i="4"/>
  <c r="M25" i="4"/>
  <c r="M26" i="4"/>
  <c r="M28" i="4"/>
  <c r="M29" i="4"/>
  <c r="M31" i="4"/>
  <c r="M32" i="4"/>
  <c r="M33" i="4"/>
  <c r="M36" i="4"/>
  <c r="N24" i="4"/>
  <c r="N25" i="4"/>
  <c r="N26" i="4"/>
  <c r="N28" i="4"/>
  <c r="N29" i="4"/>
  <c r="N31" i="4"/>
  <c r="N32" i="4"/>
  <c r="N33" i="4"/>
  <c r="N34" i="4"/>
  <c r="N36" i="4"/>
  <c r="O24" i="4"/>
  <c r="O26" i="4"/>
  <c r="O28" i="4"/>
  <c r="O29" i="4"/>
  <c r="O31" i="4"/>
  <c r="O32" i="4"/>
  <c r="O33" i="4"/>
  <c r="O34" i="4"/>
  <c r="O36" i="4"/>
  <c r="P24" i="4"/>
  <c r="P25" i="4"/>
  <c r="P26" i="4"/>
  <c r="P28" i="4"/>
  <c r="P29" i="4"/>
  <c r="P31" i="4"/>
  <c r="P32" i="4"/>
  <c r="P33" i="4"/>
  <c r="P36" i="4"/>
  <c r="Q24" i="4"/>
  <c r="Q25" i="4"/>
  <c r="Q26" i="4"/>
  <c r="Q28" i="4"/>
  <c r="Q29" i="4"/>
  <c r="Q31" i="4"/>
  <c r="Q32" i="4"/>
  <c r="Q33" i="4"/>
  <c r="Q34" i="4"/>
  <c r="Q36" i="4"/>
  <c r="R24" i="4"/>
  <c r="R26" i="4"/>
  <c r="R28" i="4"/>
  <c r="R29" i="4"/>
  <c r="R31" i="4"/>
  <c r="R32" i="4"/>
  <c r="R33" i="4"/>
  <c r="R34" i="4"/>
  <c r="R36" i="4"/>
  <c r="S24" i="4"/>
  <c r="S25" i="4"/>
  <c r="S26" i="4"/>
  <c r="S28" i="4"/>
  <c r="S29" i="4"/>
  <c r="S31" i="4"/>
  <c r="S32" i="4"/>
  <c r="S33" i="4"/>
  <c r="S36" i="4"/>
  <c r="T24" i="4"/>
  <c r="T25" i="4"/>
  <c r="T26" i="4"/>
  <c r="T28" i="4"/>
  <c r="T29" i="4"/>
  <c r="T31" i="4"/>
  <c r="T32" i="4"/>
  <c r="T33" i="4"/>
  <c r="T34" i="4"/>
  <c r="T36" i="4"/>
  <c r="U24" i="4"/>
  <c r="U26" i="4"/>
  <c r="U28" i="4"/>
  <c r="U29" i="4"/>
  <c r="U31" i="4"/>
  <c r="U32" i="4"/>
  <c r="U33" i="4"/>
  <c r="U34" i="4"/>
  <c r="U36" i="4"/>
  <c r="V24" i="4"/>
  <c r="V25" i="4"/>
  <c r="V26" i="4"/>
  <c r="V28" i="4"/>
  <c r="V29" i="4"/>
  <c r="V31" i="4"/>
  <c r="V32" i="4"/>
  <c r="V33" i="4"/>
  <c r="V36" i="4"/>
  <c r="W24" i="4"/>
  <c r="W25" i="4"/>
  <c r="W26" i="4"/>
  <c r="W28" i="4"/>
  <c r="W29" i="4"/>
  <c r="W31" i="4"/>
  <c r="W32" i="4"/>
  <c r="W33" i="4"/>
  <c r="W34" i="4"/>
  <c r="W36" i="4"/>
  <c r="X24" i="4"/>
  <c r="X26" i="4"/>
  <c r="X28" i="4"/>
  <c r="X31" i="4"/>
  <c r="X32" i="4"/>
  <c r="X33" i="4"/>
  <c r="X34" i="4"/>
  <c r="X36" i="4"/>
  <c r="Y24" i="4"/>
  <c r="Y25" i="4"/>
  <c r="Y26" i="4"/>
  <c r="Y28" i="4"/>
  <c r="Y29" i="4"/>
  <c r="Y31" i="4"/>
  <c r="Y32" i="4"/>
  <c r="Y33" i="4"/>
  <c r="Y36" i="4"/>
  <c r="Z24" i="4"/>
  <c r="Z25" i="4"/>
  <c r="Z26" i="4"/>
  <c r="Z28" i="4"/>
  <c r="Z29" i="4"/>
  <c r="Z31" i="4"/>
  <c r="Z32" i="4"/>
  <c r="Z33" i="4"/>
  <c r="Z34" i="4"/>
  <c r="Z36" i="4"/>
  <c r="AA24" i="4"/>
  <c r="AA26" i="4"/>
  <c r="AA28" i="4"/>
  <c r="AA29" i="4"/>
  <c r="AA31" i="4"/>
  <c r="AA32" i="4"/>
  <c r="AA33" i="4"/>
  <c r="AA34" i="4"/>
  <c r="AA36" i="4"/>
  <c r="AB24" i="4"/>
  <c r="AB25" i="4"/>
  <c r="AB26" i="4"/>
  <c r="AB28" i="4"/>
  <c r="AB29" i="4"/>
  <c r="AB31" i="4"/>
  <c r="AB32" i="4"/>
  <c r="AB33" i="4"/>
  <c r="AB36" i="4"/>
  <c r="AC24" i="4"/>
  <c r="AC25" i="4"/>
  <c r="AC26" i="4"/>
  <c r="AC28" i="4"/>
  <c r="AC29" i="4"/>
  <c r="AC31" i="4"/>
  <c r="AC32" i="4"/>
  <c r="AC33" i="4"/>
  <c r="AC34" i="4"/>
  <c r="AC36" i="4"/>
  <c r="AD24" i="4"/>
  <c r="AD26" i="4"/>
  <c r="AD28" i="4"/>
  <c r="AD29" i="4"/>
  <c r="AD31" i="4"/>
  <c r="AD32" i="4"/>
  <c r="AD33" i="4"/>
  <c r="AD34" i="4"/>
  <c r="AD36" i="4"/>
  <c r="AE24" i="4"/>
  <c r="AE25" i="4"/>
  <c r="AE26" i="4"/>
  <c r="AE28" i="4"/>
  <c r="AE29" i="4"/>
  <c r="AE31" i="4"/>
  <c r="AE32" i="4"/>
  <c r="AE33" i="4"/>
  <c r="AE36" i="4"/>
  <c r="AF24" i="4"/>
  <c r="AF26" i="4"/>
  <c r="AF28" i="4"/>
  <c r="AF29" i="4"/>
  <c r="AF31" i="4"/>
  <c r="AF32" i="4"/>
  <c r="AF33" i="4"/>
  <c r="AF34" i="4"/>
  <c r="AF36" i="4"/>
  <c r="AG24" i="4"/>
  <c r="AG26" i="4"/>
  <c r="AG28" i="4"/>
  <c r="AG29" i="4"/>
  <c r="AG31" i="4"/>
  <c r="AG32" i="4"/>
  <c r="AG33" i="4"/>
  <c r="AG34" i="4"/>
  <c r="AG36" i="4"/>
  <c r="AH24" i="4"/>
  <c r="AH25" i="4"/>
  <c r="AH26" i="4"/>
  <c r="AH28" i="4"/>
  <c r="AH29" i="4"/>
  <c r="AH31" i="4"/>
  <c r="AH32" i="4"/>
  <c r="AH33" i="4"/>
  <c r="AH36" i="4"/>
  <c r="AI26" i="4"/>
  <c r="AI28" i="4"/>
  <c r="AI29" i="4"/>
  <c r="AI31" i="4"/>
  <c r="AI32" i="4"/>
  <c r="AI33" i="4"/>
  <c r="AI34" i="4"/>
  <c r="AI36" i="4"/>
  <c r="AJ24" i="4"/>
  <c r="AJ26" i="4"/>
  <c r="AJ28" i="4"/>
  <c r="AJ29" i="4"/>
  <c r="AJ31" i="4"/>
  <c r="AJ32" i="4"/>
  <c r="AJ33" i="4"/>
  <c r="AJ34" i="4"/>
  <c r="AJ36" i="4"/>
  <c r="AK24" i="4"/>
  <c r="AK25" i="4"/>
  <c r="AK26" i="4"/>
  <c r="AK28" i="4"/>
  <c r="AK29" i="4"/>
  <c r="AK31" i="4"/>
  <c r="AK32" i="4"/>
  <c r="AK33" i="4"/>
  <c r="AK36" i="4"/>
  <c r="AL24" i="4"/>
  <c r="AL26" i="4"/>
  <c r="AL29" i="4"/>
  <c r="AL31" i="4"/>
  <c r="AL32" i="4"/>
  <c r="AL33" i="4"/>
  <c r="AL34" i="4"/>
  <c r="AL36" i="4"/>
  <c r="AM24" i="4"/>
  <c r="AM26" i="4"/>
  <c r="AM28" i="4"/>
  <c r="AM29" i="4"/>
  <c r="AM31" i="4"/>
  <c r="AM32" i="4"/>
  <c r="AM33" i="4"/>
  <c r="AM34" i="4"/>
  <c r="AM36" i="4"/>
  <c r="AN24" i="4"/>
  <c r="AN25" i="4"/>
  <c r="AN26" i="4"/>
  <c r="AN29" i="4"/>
  <c r="AN31" i="4"/>
  <c r="AN32" i="4"/>
  <c r="AN33" i="4"/>
  <c r="AN36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B24" i="4"/>
  <c r="B25" i="4"/>
  <c r="B26" i="4"/>
  <c r="B28" i="4"/>
  <c r="B29" i="4"/>
  <c r="B31" i="4"/>
  <c r="B32" i="4"/>
  <c r="B33" i="4"/>
  <c r="B34" i="4"/>
  <c r="B36" i="4"/>
  <c r="B35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B27" i="4"/>
  <c r="X18" i="1"/>
  <c r="X19" i="1"/>
  <c r="X20" i="1"/>
  <c r="X21" i="1"/>
  <c r="X22" i="1"/>
  <c r="X23" i="1"/>
  <c r="X24" i="1"/>
  <c r="X17" i="1"/>
  <c r="X4" i="1"/>
  <c r="Y4" i="1"/>
  <c r="X5" i="1"/>
  <c r="Y5" i="1"/>
  <c r="X6" i="1"/>
  <c r="X7" i="1"/>
  <c r="X8" i="1"/>
  <c r="Y8" i="1"/>
  <c r="X9" i="1"/>
  <c r="X10" i="1"/>
  <c r="Y10" i="1"/>
  <c r="X11" i="1"/>
  <c r="Y11" i="1"/>
  <c r="X12" i="1"/>
  <c r="Y6" i="1"/>
  <c r="Y7" i="1"/>
  <c r="Y9" i="1"/>
  <c r="Y12" i="1"/>
</calcChain>
</file>

<file path=xl/sharedStrings.xml><?xml version="1.0" encoding="utf-8"?>
<sst xmlns="http://schemas.openxmlformats.org/spreadsheetml/2006/main" count="283" uniqueCount="64">
  <si>
    <t>A</t>
  </si>
  <si>
    <t>B</t>
  </si>
  <si>
    <t>C</t>
  </si>
  <si>
    <t>Participant ID</t>
  </si>
  <si>
    <t>Trial</t>
  </si>
  <si>
    <t xml:space="preserve">Post-Exercise Body Mass (kg) </t>
  </si>
  <si>
    <t>Pre-trial Body Mass (kg)</t>
  </si>
  <si>
    <t>Post-Trial Body Mass (kg)</t>
  </si>
  <si>
    <t>Change Body Mass (Post-Ex to Post-Trial)</t>
  </si>
  <si>
    <t>Change Body Mass (Pre- to Post-Ex)</t>
  </si>
  <si>
    <t>MEAN</t>
  </si>
  <si>
    <t>SD</t>
  </si>
  <si>
    <t>Cumulative Urine Mass (g)</t>
  </si>
  <si>
    <t>Urine Mass 0hr Post-Exercise (g)</t>
  </si>
  <si>
    <t>Urine Mass 1hr Post-Exercise (g)</t>
  </si>
  <si>
    <t>Urine Mass 2hr Post-Exercise (g)</t>
  </si>
  <si>
    <t>Urine Osmolality (mOsm)- AM aliquot</t>
  </si>
  <si>
    <t>Urine Osmolality (mOsm)- 0hr Post-Ex</t>
  </si>
  <si>
    <t>Urine Osmolality (mOsm)- 1hr Post-Ex</t>
  </si>
  <si>
    <t>Urine Osmolality (mOsm)- 2hr Post-Ex</t>
  </si>
  <si>
    <t>Volume of Fluids Consumed (ml)</t>
  </si>
  <si>
    <t>Estimated Fluid Loss (ml)</t>
  </si>
  <si>
    <t>Pre-Trial Body Mass</t>
  </si>
  <si>
    <t>Control</t>
  </si>
  <si>
    <t>Dehy</t>
  </si>
  <si>
    <t>% Change</t>
  </si>
  <si>
    <t>Post-Exercise Body Mass</t>
  </si>
  <si>
    <t>Change C</t>
  </si>
  <si>
    <t>Change D</t>
  </si>
  <si>
    <t>Post-Trial Body Mass</t>
  </si>
  <si>
    <t>% Change C</t>
  </si>
  <si>
    <t>% Change D</t>
  </si>
  <si>
    <t>Total Change in Body Mass</t>
  </si>
  <si>
    <t xml:space="preserve">Control </t>
  </si>
  <si>
    <t>Change in Body Mass</t>
  </si>
  <si>
    <t>Pre-Control - Post-Dehy</t>
  </si>
  <si>
    <t>15 mins exercise</t>
  </si>
  <si>
    <t>30 mins exercise</t>
  </si>
  <si>
    <t>45 mins exercise</t>
  </si>
  <si>
    <t>60 mins exercise</t>
  </si>
  <si>
    <t>5 mins exercise</t>
  </si>
  <si>
    <t>10 mins exercise</t>
  </si>
  <si>
    <t>0 mins exercise</t>
  </si>
  <si>
    <t>20 mins exercise</t>
  </si>
  <si>
    <t>25 mins exercise</t>
  </si>
  <si>
    <t>35 mins exercise</t>
  </si>
  <si>
    <t>40 mins exercise</t>
  </si>
  <si>
    <t>50 mins exercise</t>
  </si>
  <si>
    <t>55 mins exercise</t>
  </si>
  <si>
    <t>Exercising Heart Rate</t>
  </si>
  <si>
    <t>% Age-Predicted Hrmax</t>
  </si>
  <si>
    <t>SEM</t>
  </si>
  <si>
    <t>CUM 0hr Post-Exercise (g)</t>
  </si>
  <si>
    <t>CUM 1hr Post-Exercise (g)</t>
  </si>
  <si>
    <t>CUM 2hr Post-Exercise (g)</t>
  </si>
  <si>
    <t>Net Fluid Balance</t>
  </si>
  <si>
    <t>NFB 0hrs Post-Ex</t>
  </si>
  <si>
    <t>NFB 1hrs Post-Ex</t>
  </si>
  <si>
    <t>NFB 2hrs Post-Ex</t>
  </si>
  <si>
    <t>Diff</t>
  </si>
  <si>
    <t>Cont</t>
  </si>
  <si>
    <t>Participant</t>
  </si>
  <si>
    <t>Mass in g</t>
  </si>
  <si>
    <t>mOsm/kg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</si>
</sst>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2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2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5" xfId="0" applyNumberFormat="1" applyBorder="1"/>
    <xf numFmtId="2" fontId="0" fillId="0" borderId="0" xfId="0" applyNumberFormat="1"/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/>
    <xf numFmtId="0" fontId="0" fillId="0" borderId="13" xfId="0" applyBorder="1"/>
    <xf numFmtId="0" fontId="0" fillId="0" borderId="18" xfId="0" applyBorder="1"/>
    <xf numFmtId="164" fontId="0" fillId="0" borderId="0" xfId="0" applyNumberFormat="1"/>
    <xf numFmtId="164" fontId="0" fillId="0" borderId="12" xfId="0" applyNumberFormat="1" applyBorder="1"/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zoomScale="80" zoomScaleNormal="80" zoomScalePageLayoutView="80" workbookViewId="0"/>
  </sheetViews>
  <sheetFormatPr defaultColWidth="8.77734375" defaultRowHeight="14.4" x14ac:dyDescent="0.3"/>
  <cols>
    <col min="1" max="1" width="12.77734375" style="1" bestFit="1" customWidth="1"/>
    <col min="4" max="4" width="9.109375" customWidth="1"/>
    <col min="8" max="12" width="10.33203125" customWidth="1"/>
    <col min="14" max="16" width="11.33203125" customWidth="1"/>
    <col min="19" max="19" width="9.6640625" customWidth="1"/>
    <col min="20" max="22" width="10.33203125" customWidth="1"/>
    <col min="24" max="24" width="9.33203125" customWidth="1"/>
    <col min="26" max="26" width="11.6640625" customWidth="1"/>
    <col min="27" max="27" width="11.77734375" customWidth="1"/>
    <col min="28" max="28" width="11.6640625" customWidth="1"/>
  </cols>
  <sheetData>
    <row r="1" spans="1:30" ht="15" customHeight="1" x14ac:dyDescent="0.3">
      <c r="A1" s="2"/>
      <c r="B1" s="53" t="s">
        <v>6</v>
      </c>
      <c r="C1" s="53"/>
      <c r="D1" s="53"/>
      <c r="E1" s="53" t="s">
        <v>5</v>
      </c>
      <c r="F1" s="53"/>
      <c r="G1" s="53"/>
      <c r="H1" s="53" t="s">
        <v>20</v>
      </c>
      <c r="I1" s="53"/>
      <c r="J1" s="53"/>
      <c r="K1" s="53" t="s">
        <v>21</v>
      </c>
      <c r="L1" s="53"/>
      <c r="M1" s="53"/>
      <c r="N1" s="53" t="s">
        <v>9</v>
      </c>
      <c r="O1" s="53"/>
      <c r="P1" s="53"/>
      <c r="Q1" s="53" t="s">
        <v>7</v>
      </c>
      <c r="R1" s="53"/>
      <c r="S1" s="53"/>
      <c r="T1" s="53" t="s">
        <v>20</v>
      </c>
      <c r="U1" s="53"/>
      <c r="V1" s="53"/>
      <c r="W1" s="53" t="s">
        <v>21</v>
      </c>
      <c r="X1" s="53"/>
      <c r="Y1" s="53"/>
      <c r="Z1" s="53" t="s">
        <v>8</v>
      </c>
      <c r="AA1" s="53"/>
      <c r="AB1" s="53"/>
      <c r="AC1" s="1"/>
      <c r="AD1" s="1"/>
    </row>
    <row r="2" spans="1:30" ht="15" customHeight="1" x14ac:dyDescent="0.3">
      <c r="A2" s="2"/>
      <c r="B2" s="53" t="s">
        <v>4</v>
      </c>
      <c r="C2" s="53"/>
      <c r="D2" s="53"/>
      <c r="E2" s="53" t="s">
        <v>4</v>
      </c>
      <c r="F2" s="53"/>
      <c r="G2" s="53"/>
      <c r="H2" s="53" t="s">
        <v>4</v>
      </c>
      <c r="I2" s="53"/>
      <c r="J2" s="53"/>
      <c r="K2" s="53" t="s">
        <v>4</v>
      </c>
      <c r="L2" s="53"/>
      <c r="M2" s="53"/>
      <c r="N2" s="53"/>
      <c r="O2" s="53"/>
      <c r="P2" s="53"/>
      <c r="Q2" s="53" t="s">
        <v>4</v>
      </c>
      <c r="R2" s="53"/>
      <c r="S2" s="53"/>
      <c r="T2" s="53" t="s">
        <v>4</v>
      </c>
      <c r="U2" s="53"/>
      <c r="V2" s="53"/>
      <c r="W2" s="53" t="s">
        <v>4</v>
      </c>
      <c r="X2" s="53"/>
      <c r="Y2" s="53"/>
      <c r="Z2" s="53" t="s">
        <v>4</v>
      </c>
      <c r="AA2" s="53"/>
      <c r="AB2" s="53"/>
    </row>
    <row r="3" spans="1:30" ht="15" customHeight="1" x14ac:dyDescent="0.3">
      <c r="A3" s="2" t="s">
        <v>3</v>
      </c>
      <c r="B3" s="2"/>
      <c r="C3" s="2" t="s">
        <v>60</v>
      </c>
      <c r="D3" s="2" t="s">
        <v>24</v>
      </c>
      <c r="E3" s="2"/>
      <c r="F3" s="2" t="s">
        <v>60</v>
      </c>
      <c r="G3" s="2" t="s">
        <v>24</v>
      </c>
      <c r="H3" s="2"/>
      <c r="I3" s="2" t="s">
        <v>60</v>
      </c>
      <c r="J3" s="2" t="s">
        <v>24</v>
      </c>
      <c r="K3" s="2"/>
      <c r="L3" s="2" t="s">
        <v>60</v>
      </c>
      <c r="M3" s="2" t="s">
        <v>24</v>
      </c>
      <c r="N3" s="2"/>
      <c r="O3" s="2" t="s">
        <v>60</v>
      </c>
      <c r="P3" s="2" t="s">
        <v>24</v>
      </c>
      <c r="Q3" s="2"/>
      <c r="R3" s="2" t="s">
        <v>60</v>
      </c>
      <c r="S3" s="2" t="s">
        <v>24</v>
      </c>
      <c r="T3" s="2"/>
      <c r="U3" s="2" t="s">
        <v>60</v>
      </c>
      <c r="V3" s="2" t="s">
        <v>24</v>
      </c>
      <c r="W3" s="2"/>
      <c r="X3" s="2" t="s">
        <v>60</v>
      </c>
      <c r="Y3" s="2" t="s">
        <v>24</v>
      </c>
      <c r="Z3" s="2"/>
      <c r="AA3" s="2" t="s">
        <v>60</v>
      </c>
      <c r="AB3" s="2" t="s">
        <v>24</v>
      </c>
    </row>
    <row r="4" spans="1:30" x14ac:dyDescent="0.3">
      <c r="A4" s="1">
        <v>1</v>
      </c>
      <c r="B4" s="1"/>
      <c r="C4" s="1">
        <v>67.7</v>
      </c>
      <c r="D4" s="1">
        <v>67.2</v>
      </c>
      <c r="E4" s="1"/>
      <c r="F4" s="1">
        <v>67.599999999999994</v>
      </c>
      <c r="G4" s="1">
        <v>66.900000000000006</v>
      </c>
      <c r="H4" s="1"/>
      <c r="I4" s="1">
        <f>630+150</f>
        <v>780</v>
      </c>
      <c r="J4" s="1">
        <f>0+150</f>
        <v>150</v>
      </c>
      <c r="K4" s="1"/>
      <c r="L4" s="1">
        <v>900</v>
      </c>
      <c r="M4" s="1">
        <v>450</v>
      </c>
      <c r="N4" s="1"/>
      <c r="O4" s="49">
        <f t="shared" ref="O4:O12" si="0">F4-C4</f>
        <v>-0.10000000000000853</v>
      </c>
      <c r="P4" s="1">
        <f t="shared" ref="P4:P12" si="1">G4-D4</f>
        <v>-0.29999999999999716</v>
      </c>
      <c r="Q4" s="1"/>
      <c r="R4" s="49">
        <v>67.3</v>
      </c>
      <c r="S4" s="49">
        <v>66.7</v>
      </c>
      <c r="T4" s="1"/>
      <c r="U4" s="1">
        <v>380</v>
      </c>
      <c r="V4" s="1">
        <v>0</v>
      </c>
      <c r="W4" s="1"/>
      <c r="X4" s="1">
        <f>'Urine Mass'!L4</f>
        <v>841</v>
      </c>
      <c r="Y4" s="1">
        <f>'Urine Mass'!M4</f>
        <v>98</v>
      </c>
      <c r="Z4" s="1"/>
      <c r="AA4" s="49">
        <f t="shared" ref="AA4:AA5" si="2">R4-F4</f>
        <v>-0.29999999999999716</v>
      </c>
      <c r="AB4" s="49">
        <f t="shared" ref="AB4:AB5" si="3">S4-G4</f>
        <v>-0.20000000000000284</v>
      </c>
    </row>
    <row r="5" spans="1:30" x14ac:dyDescent="0.3">
      <c r="A5" s="1">
        <v>2</v>
      </c>
      <c r="B5" s="1"/>
      <c r="C5" s="1">
        <v>63.7</v>
      </c>
      <c r="D5" s="1">
        <v>63.7</v>
      </c>
      <c r="E5" s="1"/>
      <c r="F5" s="1">
        <v>63.8</v>
      </c>
      <c r="G5" s="1">
        <v>63.1</v>
      </c>
      <c r="H5" s="1"/>
      <c r="I5" s="1">
        <f>700+150</f>
        <v>850</v>
      </c>
      <c r="J5" s="1">
        <f>0+150</f>
        <v>150</v>
      </c>
      <c r="K5" s="1"/>
      <c r="L5" s="1">
        <v>750</v>
      </c>
      <c r="M5" s="1">
        <v>750</v>
      </c>
      <c r="N5" s="1"/>
      <c r="O5" s="49">
        <f t="shared" si="0"/>
        <v>9.9999999999994316E-2</v>
      </c>
      <c r="P5" s="1">
        <f t="shared" si="1"/>
        <v>-0.60000000000000142</v>
      </c>
      <c r="Q5" s="1"/>
      <c r="R5" s="49">
        <v>63.2</v>
      </c>
      <c r="S5" s="49">
        <v>62.7</v>
      </c>
      <c r="T5" s="1"/>
      <c r="U5" s="1">
        <v>380</v>
      </c>
      <c r="V5" s="1">
        <v>0</v>
      </c>
      <c r="W5" s="1"/>
      <c r="X5" s="1">
        <f>'Urine Mass'!L5</f>
        <v>851</v>
      </c>
      <c r="Y5" s="1">
        <f>'Urine Mass'!M5</f>
        <v>136</v>
      </c>
      <c r="Z5" s="1"/>
      <c r="AA5" s="49">
        <f t="shared" si="2"/>
        <v>-0.59999999999999432</v>
      </c>
      <c r="AB5" s="49">
        <f t="shared" si="3"/>
        <v>-0.39999999999999858</v>
      </c>
    </row>
    <row r="6" spans="1:30" x14ac:dyDescent="0.3">
      <c r="A6" s="1">
        <v>3</v>
      </c>
      <c r="B6" s="1"/>
      <c r="C6" s="1">
        <v>76.099999999999994</v>
      </c>
      <c r="D6" s="1">
        <v>76.400000000000006</v>
      </c>
      <c r="E6" s="1"/>
      <c r="F6" s="1">
        <v>76.099999999999994</v>
      </c>
      <c r="G6" s="1">
        <v>75.5</v>
      </c>
      <c r="H6" s="1"/>
      <c r="I6" s="1">
        <f>1000+150</f>
        <v>1150</v>
      </c>
      <c r="J6" s="1">
        <f>0+150</f>
        <v>150</v>
      </c>
      <c r="K6" s="1"/>
      <c r="L6" s="1">
        <v>1150</v>
      </c>
      <c r="M6" s="1">
        <v>1050</v>
      </c>
      <c r="N6" s="1"/>
      <c r="O6" s="49">
        <f t="shared" si="0"/>
        <v>0</v>
      </c>
      <c r="P6" s="1">
        <f t="shared" si="1"/>
        <v>-0.90000000000000568</v>
      </c>
      <c r="Q6" s="1"/>
      <c r="R6" s="49">
        <v>76.099999999999994</v>
      </c>
      <c r="S6" s="49">
        <v>75.099999999999994</v>
      </c>
      <c r="T6" s="1"/>
      <c r="U6" s="1">
        <v>380</v>
      </c>
      <c r="V6" s="1">
        <v>0</v>
      </c>
      <c r="W6" s="1"/>
      <c r="X6" s="1">
        <f>'Urine Mass'!L6</f>
        <v>363</v>
      </c>
      <c r="Y6" s="1">
        <f>'Urine Mass'!M6</f>
        <v>240</v>
      </c>
      <c r="Z6" s="1"/>
      <c r="AA6" s="49">
        <f t="shared" ref="AA6:AB7" si="4">R6-F6</f>
        <v>0</v>
      </c>
      <c r="AB6" s="49">
        <f t="shared" si="4"/>
        <v>-0.40000000000000568</v>
      </c>
    </row>
    <row r="7" spans="1:30" x14ac:dyDescent="0.3">
      <c r="A7" s="1">
        <v>5</v>
      </c>
      <c r="B7" s="1"/>
      <c r="C7" s="1">
        <v>64.7</v>
      </c>
      <c r="D7" s="1">
        <v>64.2</v>
      </c>
      <c r="E7" s="1"/>
      <c r="F7" s="1">
        <v>64.3</v>
      </c>
      <c r="G7" s="1">
        <v>63.7</v>
      </c>
      <c r="H7" s="1"/>
      <c r="I7" s="1">
        <f>600+150</f>
        <v>750</v>
      </c>
      <c r="J7" s="1">
        <f>0+150</f>
        <v>150</v>
      </c>
      <c r="K7" s="1"/>
      <c r="L7" s="1">
        <v>1150</v>
      </c>
      <c r="M7" s="1">
        <v>650</v>
      </c>
      <c r="N7" s="1"/>
      <c r="O7" s="49">
        <f t="shared" si="0"/>
        <v>-0.40000000000000568</v>
      </c>
      <c r="P7" s="1">
        <f t="shared" si="1"/>
        <v>-0.5</v>
      </c>
      <c r="Q7" s="1"/>
      <c r="R7" s="49">
        <v>63.8</v>
      </c>
      <c r="S7" s="49">
        <v>63.4</v>
      </c>
      <c r="T7" s="1"/>
      <c r="U7" s="1">
        <v>380</v>
      </c>
      <c r="V7" s="1">
        <v>0</v>
      </c>
      <c r="W7" s="1"/>
      <c r="X7" s="1">
        <f>'Urine Mass'!L7</f>
        <v>923</v>
      </c>
      <c r="Y7" s="1">
        <f>'Urine Mass'!M7</f>
        <v>177</v>
      </c>
      <c r="Z7" s="1"/>
      <c r="AA7" s="49">
        <f t="shared" si="4"/>
        <v>-0.5</v>
      </c>
      <c r="AB7" s="49">
        <f t="shared" si="4"/>
        <v>-0.30000000000000426</v>
      </c>
    </row>
    <row r="8" spans="1:30" x14ac:dyDescent="0.3">
      <c r="A8" s="1">
        <v>6</v>
      </c>
      <c r="B8" s="1"/>
      <c r="C8" s="1">
        <v>81.400000000000006</v>
      </c>
      <c r="D8" s="1">
        <v>80.400000000000006</v>
      </c>
      <c r="E8" s="1"/>
      <c r="F8" s="1">
        <v>81.3</v>
      </c>
      <c r="G8" s="1">
        <v>80.2</v>
      </c>
      <c r="H8" s="1"/>
      <c r="I8" s="1">
        <f>780+150</f>
        <v>930</v>
      </c>
      <c r="J8" s="1">
        <f>30+150</f>
        <v>180</v>
      </c>
      <c r="K8" s="1"/>
      <c r="L8" s="1">
        <v>1000</v>
      </c>
      <c r="M8" s="1">
        <v>400</v>
      </c>
      <c r="N8" s="1"/>
      <c r="O8" s="49">
        <f t="shared" si="0"/>
        <v>-0.10000000000000853</v>
      </c>
      <c r="P8" s="1">
        <f t="shared" si="1"/>
        <v>-0.20000000000000284</v>
      </c>
      <c r="Q8" s="1"/>
      <c r="R8" s="49">
        <v>81.5</v>
      </c>
      <c r="S8" s="49">
        <v>80</v>
      </c>
      <c r="T8" s="1"/>
      <c r="U8" s="1">
        <v>570</v>
      </c>
      <c r="V8" s="1">
        <v>0</v>
      </c>
      <c r="W8" s="1"/>
      <c r="X8" s="1">
        <f>'Urine Mass'!L8</f>
        <v>241</v>
      </c>
      <c r="Y8" s="1">
        <f>'Urine Mass'!M8</f>
        <v>174</v>
      </c>
      <c r="Z8" s="1"/>
      <c r="AA8" s="49">
        <f t="shared" ref="AA8:AA12" si="5">R8-F8</f>
        <v>0.20000000000000284</v>
      </c>
      <c r="AB8" s="49">
        <f t="shared" ref="AB8:AB12" si="6">S8-G8</f>
        <v>-0.20000000000000284</v>
      </c>
    </row>
    <row r="9" spans="1:30" x14ac:dyDescent="0.3">
      <c r="A9" s="1">
        <v>8</v>
      </c>
      <c r="B9" s="1"/>
      <c r="C9" s="1">
        <v>70.099999999999994</v>
      </c>
      <c r="D9" s="1">
        <v>69.900000000000006</v>
      </c>
      <c r="E9" s="1"/>
      <c r="F9" s="49">
        <v>70</v>
      </c>
      <c r="G9" s="1">
        <v>69.400000000000006</v>
      </c>
      <c r="H9" s="1"/>
      <c r="I9" s="1">
        <f>600+150</f>
        <v>750</v>
      </c>
      <c r="J9" s="1">
        <f>0+150</f>
        <v>150</v>
      </c>
      <c r="K9" s="1"/>
      <c r="L9" s="1">
        <v>850</v>
      </c>
      <c r="M9" s="1">
        <v>650</v>
      </c>
      <c r="N9" s="1"/>
      <c r="O9" s="49">
        <f t="shared" si="0"/>
        <v>-9.9999999999994316E-2</v>
      </c>
      <c r="P9" s="1">
        <f t="shared" si="1"/>
        <v>-0.5</v>
      </c>
      <c r="Q9" s="1"/>
      <c r="R9" s="49">
        <v>70</v>
      </c>
      <c r="S9" s="49">
        <v>69.3</v>
      </c>
      <c r="T9" s="1"/>
      <c r="U9" s="1">
        <v>380</v>
      </c>
      <c r="V9" s="1">
        <v>0</v>
      </c>
      <c r="W9" s="1"/>
      <c r="X9" s="1">
        <f>'Urine Mass'!L9</f>
        <v>273</v>
      </c>
      <c r="Y9" s="1">
        <f>'Urine Mass'!M9</f>
        <v>82</v>
      </c>
      <c r="Z9" s="1"/>
      <c r="AA9" s="49">
        <f t="shared" si="5"/>
        <v>0</v>
      </c>
      <c r="AB9" s="49">
        <f t="shared" si="6"/>
        <v>-0.10000000000000853</v>
      </c>
    </row>
    <row r="10" spans="1:30" x14ac:dyDescent="0.3">
      <c r="A10" s="1">
        <v>9</v>
      </c>
      <c r="B10" s="1"/>
      <c r="C10" s="1">
        <v>83.1</v>
      </c>
      <c r="D10" s="1">
        <v>82.5</v>
      </c>
      <c r="E10" s="1"/>
      <c r="F10" s="1">
        <v>83.1</v>
      </c>
      <c r="G10" s="1">
        <v>81.7</v>
      </c>
      <c r="H10" s="1"/>
      <c r="I10" s="1">
        <f>700+150</f>
        <v>850</v>
      </c>
      <c r="J10" s="1">
        <f>20+150</f>
        <v>170</v>
      </c>
      <c r="K10" s="1"/>
      <c r="L10" s="1">
        <v>850</v>
      </c>
      <c r="M10" s="1">
        <v>950</v>
      </c>
      <c r="N10" s="1"/>
      <c r="O10" s="49">
        <f t="shared" si="0"/>
        <v>0</v>
      </c>
      <c r="P10" s="1">
        <f t="shared" si="1"/>
        <v>-0.79999999999999716</v>
      </c>
      <c r="Q10" s="1"/>
      <c r="R10" s="49">
        <v>82.9</v>
      </c>
      <c r="S10" s="49">
        <v>81.599999999999994</v>
      </c>
      <c r="T10" s="1"/>
      <c r="U10" s="1">
        <v>380</v>
      </c>
      <c r="V10" s="1">
        <v>0</v>
      </c>
      <c r="W10" s="1"/>
      <c r="X10" s="1">
        <f>'Urine Mass'!L10</f>
        <v>234</v>
      </c>
      <c r="Y10" s="1">
        <f>'Urine Mass'!M10</f>
        <v>96</v>
      </c>
      <c r="Z10" s="1"/>
      <c r="AA10" s="49">
        <f t="shared" si="5"/>
        <v>-0.19999999999998863</v>
      </c>
      <c r="AB10" s="49">
        <f t="shared" si="6"/>
        <v>-0.10000000000000853</v>
      </c>
    </row>
    <row r="11" spans="1:30" x14ac:dyDescent="0.3">
      <c r="A11" s="1">
        <v>10</v>
      </c>
      <c r="B11" s="1"/>
      <c r="C11" s="1">
        <v>92.2</v>
      </c>
      <c r="D11" s="1">
        <v>91.5</v>
      </c>
      <c r="E11" s="1"/>
      <c r="F11" s="1">
        <v>92.3</v>
      </c>
      <c r="G11" s="1">
        <v>90.7</v>
      </c>
      <c r="H11" s="1"/>
      <c r="I11" s="1">
        <f>825+150</f>
        <v>975</v>
      </c>
      <c r="J11" s="1">
        <f>10+150</f>
        <v>160</v>
      </c>
      <c r="K11" s="1"/>
      <c r="L11" s="1">
        <v>900</v>
      </c>
      <c r="M11" s="1">
        <v>1000</v>
      </c>
      <c r="N11" s="1"/>
      <c r="O11" s="49">
        <f t="shared" si="0"/>
        <v>9.9999999999994316E-2</v>
      </c>
      <c r="P11" s="1">
        <f t="shared" si="1"/>
        <v>-0.79999999999999716</v>
      </c>
      <c r="Q11" s="1"/>
      <c r="R11" s="49">
        <v>92.1</v>
      </c>
      <c r="S11" s="49">
        <v>90.4</v>
      </c>
      <c r="T11" s="1"/>
      <c r="U11" s="1">
        <v>380</v>
      </c>
      <c r="V11" s="1">
        <v>0</v>
      </c>
      <c r="W11" s="1"/>
      <c r="X11" s="1">
        <f>'Urine Mass'!L11</f>
        <v>416</v>
      </c>
      <c r="Y11" s="1">
        <f>'Urine Mass'!M11</f>
        <v>85</v>
      </c>
      <c r="Z11" s="1"/>
      <c r="AA11" s="49">
        <f t="shared" si="5"/>
        <v>-0.20000000000000284</v>
      </c>
      <c r="AB11" s="49">
        <f t="shared" si="6"/>
        <v>-0.29999999999999716</v>
      </c>
    </row>
    <row r="12" spans="1:30" x14ac:dyDescent="0.3">
      <c r="A12" s="1">
        <v>11</v>
      </c>
      <c r="B12" s="1"/>
      <c r="C12" s="1">
        <v>73.2</v>
      </c>
      <c r="D12" s="1">
        <v>73.900000000000006</v>
      </c>
      <c r="E12" s="1"/>
      <c r="F12" s="1">
        <v>73.2</v>
      </c>
      <c r="G12" s="1">
        <v>73.2</v>
      </c>
      <c r="H12" s="1"/>
      <c r="I12" s="1">
        <f>600+150</f>
        <v>750</v>
      </c>
      <c r="J12" s="1">
        <f>20+150</f>
        <v>170</v>
      </c>
      <c r="K12" s="1"/>
      <c r="L12" s="1">
        <v>750</v>
      </c>
      <c r="M12" s="1">
        <v>900</v>
      </c>
      <c r="N12" s="1"/>
      <c r="O12" s="49">
        <f t="shared" si="0"/>
        <v>0</v>
      </c>
      <c r="P12" s="1">
        <f t="shared" si="1"/>
        <v>-0.70000000000000284</v>
      </c>
      <c r="Q12" s="1"/>
      <c r="R12" s="49">
        <v>72.8</v>
      </c>
      <c r="S12" s="49">
        <v>73</v>
      </c>
      <c r="T12" s="1"/>
      <c r="U12" s="1">
        <v>380</v>
      </c>
      <c r="V12" s="1">
        <v>0</v>
      </c>
      <c r="W12" s="1"/>
      <c r="X12" s="1">
        <f>'Urine Mass'!L12</f>
        <v>703</v>
      </c>
      <c r="Y12" s="1">
        <f>'Urine Mass'!M12</f>
        <v>195</v>
      </c>
      <c r="Z12" s="1"/>
      <c r="AA12" s="49">
        <f t="shared" si="5"/>
        <v>-0.40000000000000568</v>
      </c>
      <c r="AB12" s="49">
        <f t="shared" si="6"/>
        <v>-0.20000000000000284</v>
      </c>
    </row>
    <row r="15" spans="1:30" x14ac:dyDescent="0.3">
      <c r="A15" s="10"/>
      <c r="B15" s="53" t="s">
        <v>22</v>
      </c>
      <c r="C15" s="53"/>
      <c r="D15" s="53"/>
      <c r="E15" s="53"/>
      <c r="F15" s="54" t="s">
        <v>26</v>
      </c>
      <c r="G15" s="53"/>
      <c r="H15" s="53"/>
      <c r="I15" s="53"/>
      <c r="J15" s="53"/>
      <c r="K15" s="55"/>
      <c r="L15" s="54" t="s">
        <v>29</v>
      </c>
      <c r="M15" s="53"/>
      <c r="N15" s="53"/>
      <c r="O15" s="53"/>
      <c r="P15" s="53"/>
      <c r="Q15" s="53"/>
      <c r="R15" s="54" t="s">
        <v>32</v>
      </c>
      <c r="S15" s="53"/>
      <c r="T15" s="53"/>
      <c r="U15" s="53"/>
      <c r="V15" s="53"/>
      <c r="W15" s="2"/>
      <c r="X15" s="52" t="s">
        <v>34</v>
      </c>
      <c r="Y15" s="52"/>
    </row>
    <row r="16" spans="1:30" x14ac:dyDescent="0.3">
      <c r="A16" s="9" t="s">
        <v>3</v>
      </c>
      <c r="B16" s="2" t="s">
        <v>23</v>
      </c>
      <c r="C16" s="2" t="s">
        <v>24</v>
      </c>
      <c r="D16" s="2" t="s">
        <v>59</v>
      </c>
      <c r="E16" s="2" t="s">
        <v>25</v>
      </c>
      <c r="F16" s="16" t="s">
        <v>23</v>
      </c>
      <c r="G16" s="2" t="s">
        <v>24</v>
      </c>
      <c r="H16" s="2" t="s">
        <v>27</v>
      </c>
      <c r="I16" s="2" t="s">
        <v>30</v>
      </c>
      <c r="J16" s="2" t="s">
        <v>28</v>
      </c>
      <c r="K16" s="2" t="s">
        <v>31</v>
      </c>
      <c r="L16" s="16" t="s">
        <v>23</v>
      </c>
      <c r="M16" s="2" t="s">
        <v>24</v>
      </c>
      <c r="N16" s="2" t="s">
        <v>27</v>
      </c>
      <c r="O16" s="2" t="s">
        <v>30</v>
      </c>
      <c r="P16" s="2" t="s">
        <v>28</v>
      </c>
      <c r="Q16" s="2" t="s">
        <v>31</v>
      </c>
      <c r="R16" s="16" t="s">
        <v>33</v>
      </c>
      <c r="S16" s="2" t="s">
        <v>30</v>
      </c>
      <c r="T16" s="2" t="s">
        <v>24</v>
      </c>
      <c r="U16" s="2" t="s">
        <v>31</v>
      </c>
      <c r="V16" s="17"/>
      <c r="W16" s="17"/>
      <c r="X16" s="52" t="s">
        <v>35</v>
      </c>
      <c r="Y16" s="52"/>
    </row>
    <row r="17" spans="1:25" x14ac:dyDescent="0.3">
      <c r="A17" s="10">
        <v>1</v>
      </c>
      <c r="B17" s="49">
        <v>67.7</v>
      </c>
      <c r="C17" s="49">
        <v>67.2</v>
      </c>
      <c r="D17" s="49">
        <f t="shared" ref="D17:D25" si="7">C17-B17</f>
        <v>-0.5</v>
      </c>
      <c r="E17" s="8">
        <f t="shared" ref="E17:E25" si="8">(D17/B17)*100</f>
        <v>-0.73855243722304276</v>
      </c>
      <c r="F17" s="50">
        <v>67.599999999999994</v>
      </c>
      <c r="G17" s="49">
        <v>66.900000000000006</v>
      </c>
      <c r="H17" s="49">
        <f t="shared" ref="H17:H25" si="9">F17-B17</f>
        <v>-0.10000000000000853</v>
      </c>
      <c r="I17" s="8">
        <f t="shared" ref="I17:I25" si="10">(H17/B17)*100</f>
        <v>-0.14771048744462115</v>
      </c>
      <c r="J17" s="1">
        <f t="shared" ref="J17:J25" si="11">G17-C17</f>
        <v>-0.29999999999999716</v>
      </c>
      <c r="K17" s="8">
        <f t="shared" ref="K17:K25" si="12">(J17/C17)*100</f>
        <v>-0.44642857142856718</v>
      </c>
      <c r="L17" s="50">
        <v>67.3</v>
      </c>
      <c r="M17" s="49">
        <v>66.7</v>
      </c>
      <c r="N17" s="49">
        <f>L17-F17</f>
        <v>-0.29999999999999716</v>
      </c>
      <c r="O17" s="8">
        <f>(N17/F17)*100</f>
        <v>-0.44378698224851654</v>
      </c>
      <c r="P17" s="1">
        <f>M17-G17</f>
        <v>-0.20000000000000284</v>
      </c>
      <c r="Q17" s="8">
        <f>(P17/G17)*100</f>
        <v>-0.29895366218236596</v>
      </c>
      <c r="R17" s="50">
        <f t="shared" ref="R17:R25" si="13">L17-B17</f>
        <v>-0.40000000000000568</v>
      </c>
      <c r="S17" s="49">
        <f t="shared" ref="S17:S25" si="14">(R17/B17)*100</f>
        <v>-0.59084194977844262</v>
      </c>
      <c r="T17" s="49">
        <f t="shared" ref="T17:T25" si="15">M17-C17</f>
        <v>-0.5</v>
      </c>
      <c r="U17" s="8">
        <f t="shared" ref="U17:U25" si="16">(T17/C17)*100</f>
        <v>-0.74404761904761896</v>
      </c>
      <c r="X17" s="51">
        <f t="shared" ref="X17:X25" si="17">((M17-B17)/B17)*100</f>
        <v>-1.4771048744460855</v>
      </c>
      <c r="Y17" s="51"/>
    </row>
    <row r="18" spans="1:25" x14ac:dyDescent="0.3">
      <c r="A18" s="10">
        <v>2</v>
      </c>
      <c r="B18" s="49">
        <v>63.7</v>
      </c>
      <c r="C18" s="49">
        <v>63.7</v>
      </c>
      <c r="D18" s="49">
        <f t="shared" si="7"/>
        <v>0</v>
      </c>
      <c r="E18" s="8">
        <f t="shared" si="8"/>
        <v>0</v>
      </c>
      <c r="F18" s="50">
        <v>63.8</v>
      </c>
      <c r="G18" s="49">
        <v>63.1</v>
      </c>
      <c r="H18" s="49">
        <f t="shared" si="9"/>
        <v>9.9999999999994316E-2</v>
      </c>
      <c r="I18" s="8">
        <f t="shared" si="10"/>
        <v>0.15698587127157662</v>
      </c>
      <c r="J18" s="1">
        <f t="shared" si="11"/>
        <v>-0.60000000000000142</v>
      </c>
      <c r="K18" s="8">
        <f t="shared" si="12"/>
        <v>-0.94191522762951552</v>
      </c>
      <c r="L18" s="50">
        <v>63.2</v>
      </c>
      <c r="M18" s="49">
        <v>62.7</v>
      </c>
      <c r="N18" s="49">
        <f t="shared" ref="N18:N25" si="18">L18-F18</f>
        <v>-0.59999999999999432</v>
      </c>
      <c r="O18" s="8">
        <f t="shared" ref="O18:O25" si="19">(N18/F18)*100</f>
        <v>-0.94043887147334548</v>
      </c>
      <c r="P18" s="1">
        <f t="shared" ref="P18:P25" si="20">M18-G18</f>
        <v>-0.39999999999999858</v>
      </c>
      <c r="Q18" s="8">
        <f t="shared" ref="Q18:Q25" si="21">(P18/G18)*100</f>
        <v>-0.63391442155308808</v>
      </c>
      <c r="R18" s="50">
        <f t="shared" si="13"/>
        <v>-0.5</v>
      </c>
      <c r="S18" s="49">
        <f t="shared" si="14"/>
        <v>-0.78492935635792771</v>
      </c>
      <c r="T18" s="49">
        <f t="shared" si="15"/>
        <v>-1</v>
      </c>
      <c r="U18" s="8">
        <f t="shared" si="16"/>
        <v>-1.5698587127158554</v>
      </c>
      <c r="X18" s="51">
        <f t="shared" si="17"/>
        <v>-1.5698587127158554</v>
      </c>
      <c r="Y18" s="51"/>
    </row>
    <row r="19" spans="1:25" x14ac:dyDescent="0.3">
      <c r="A19" s="10">
        <v>3</v>
      </c>
      <c r="B19" s="49">
        <v>76.099999999999994</v>
      </c>
      <c r="C19" s="49">
        <v>76.400000000000006</v>
      </c>
      <c r="D19" s="49">
        <f t="shared" si="7"/>
        <v>0.30000000000001137</v>
      </c>
      <c r="E19" s="8">
        <f t="shared" si="8"/>
        <v>0.39421813403418055</v>
      </c>
      <c r="F19" s="50">
        <v>76.099999999999994</v>
      </c>
      <c r="G19" s="49">
        <v>75.5</v>
      </c>
      <c r="H19" s="49">
        <f t="shared" si="9"/>
        <v>0</v>
      </c>
      <c r="I19" s="8">
        <f t="shared" si="10"/>
        <v>0</v>
      </c>
      <c r="J19" s="1">
        <f t="shared" si="11"/>
        <v>-0.90000000000000568</v>
      </c>
      <c r="K19" s="8">
        <f t="shared" si="12"/>
        <v>-1.1780104712041959</v>
      </c>
      <c r="L19" s="50">
        <v>76.099999999999994</v>
      </c>
      <c r="M19" s="49">
        <v>75.099999999999994</v>
      </c>
      <c r="N19" s="49">
        <f t="shared" si="18"/>
        <v>0</v>
      </c>
      <c r="O19" s="8">
        <f t="shared" si="19"/>
        <v>0</v>
      </c>
      <c r="P19" s="1">
        <f t="shared" si="20"/>
        <v>-0.40000000000000568</v>
      </c>
      <c r="Q19" s="8">
        <f t="shared" si="21"/>
        <v>-0.52980132450331885</v>
      </c>
      <c r="R19" s="50">
        <f t="shared" si="13"/>
        <v>0</v>
      </c>
      <c r="S19" s="49">
        <f t="shared" si="14"/>
        <v>0</v>
      </c>
      <c r="T19" s="49">
        <f t="shared" si="15"/>
        <v>-1.3000000000000114</v>
      </c>
      <c r="U19" s="8">
        <f t="shared" si="16"/>
        <v>-1.7015706806282869</v>
      </c>
      <c r="X19" s="51">
        <f t="shared" si="17"/>
        <v>-1.3140604467805521</v>
      </c>
      <c r="Y19" s="51"/>
    </row>
    <row r="20" spans="1:25" x14ac:dyDescent="0.3">
      <c r="A20" s="10">
        <v>5</v>
      </c>
      <c r="B20" s="49">
        <v>64.7</v>
      </c>
      <c r="C20" s="49">
        <v>64.2</v>
      </c>
      <c r="D20" s="49">
        <f t="shared" si="7"/>
        <v>-0.5</v>
      </c>
      <c r="E20" s="8">
        <f t="shared" si="8"/>
        <v>-0.77279752704791349</v>
      </c>
      <c r="F20" s="50">
        <v>64.3</v>
      </c>
      <c r="G20" s="49">
        <v>63.7</v>
      </c>
      <c r="H20" s="49">
        <f t="shared" si="9"/>
        <v>-0.40000000000000568</v>
      </c>
      <c r="I20" s="8">
        <f t="shared" si="10"/>
        <v>-0.61823802163833952</v>
      </c>
      <c r="J20" s="1">
        <f t="shared" si="11"/>
        <v>-0.5</v>
      </c>
      <c r="K20" s="8">
        <f t="shared" si="12"/>
        <v>-0.77881619937694702</v>
      </c>
      <c r="L20" s="50">
        <v>63.8</v>
      </c>
      <c r="M20" s="49">
        <v>63.4</v>
      </c>
      <c r="N20" s="49">
        <f t="shared" si="18"/>
        <v>-0.5</v>
      </c>
      <c r="O20" s="8">
        <f t="shared" si="19"/>
        <v>-0.77760497667185069</v>
      </c>
      <c r="P20" s="1">
        <f t="shared" si="20"/>
        <v>-0.30000000000000426</v>
      </c>
      <c r="Q20" s="8">
        <f t="shared" si="21"/>
        <v>-0.47095761381476331</v>
      </c>
      <c r="R20" s="50">
        <f t="shared" si="13"/>
        <v>-0.90000000000000568</v>
      </c>
      <c r="S20" s="49">
        <f t="shared" si="14"/>
        <v>-1.3910355486862529</v>
      </c>
      <c r="T20" s="49">
        <f t="shared" si="15"/>
        <v>-0.80000000000000426</v>
      </c>
      <c r="U20" s="8">
        <f t="shared" si="16"/>
        <v>-1.2461059190031218</v>
      </c>
      <c r="X20" s="51">
        <f t="shared" si="17"/>
        <v>-2.0092735703245816</v>
      </c>
      <c r="Y20" s="51"/>
    </row>
    <row r="21" spans="1:25" x14ac:dyDescent="0.3">
      <c r="A21" s="10">
        <v>6</v>
      </c>
      <c r="B21" s="49">
        <v>81.400000000000006</v>
      </c>
      <c r="C21" s="49">
        <v>80.400000000000006</v>
      </c>
      <c r="D21" s="49">
        <f t="shared" si="7"/>
        <v>-1</v>
      </c>
      <c r="E21" s="8">
        <f t="shared" si="8"/>
        <v>-1.2285012285012284</v>
      </c>
      <c r="F21" s="50">
        <v>81.3</v>
      </c>
      <c r="G21" s="49">
        <v>80.2</v>
      </c>
      <c r="H21" s="49">
        <f t="shared" si="9"/>
        <v>-0.10000000000000853</v>
      </c>
      <c r="I21" s="8">
        <f t="shared" si="10"/>
        <v>-0.12285012285013332</v>
      </c>
      <c r="J21" s="1">
        <f t="shared" si="11"/>
        <v>-0.20000000000000284</v>
      </c>
      <c r="K21" s="8">
        <f t="shared" si="12"/>
        <v>-0.24875621890547614</v>
      </c>
      <c r="L21" s="50">
        <v>81.5</v>
      </c>
      <c r="M21" s="49">
        <v>80</v>
      </c>
      <c r="N21" s="49">
        <f t="shared" si="18"/>
        <v>0.20000000000000284</v>
      </c>
      <c r="O21" s="8">
        <f t="shared" si="19"/>
        <v>0.24600246002460377</v>
      </c>
      <c r="P21" s="1">
        <f t="shared" si="20"/>
        <v>-0.20000000000000284</v>
      </c>
      <c r="Q21" s="8">
        <f t="shared" si="21"/>
        <v>-0.24937655860349484</v>
      </c>
      <c r="R21" s="50">
        <f t="shared" si="13"/>
        <v>9.9999999999994316E-2</v>
      </c>
      <c r="S21" s="49">
        <f t="shared" si="14"/>
        <v>0.12285012285011586</v>
      </c>
      <c r="T21" s="49">
        <f t="shared" si="15"/>
        <v>-0.40000000000000568</v>
      </c>
      <c r="U21" s="8">
        <f t="shared" si="16"/>
        <v>-0.49751243781095228</v>
      </c>
      <c r="X21" s="51">
        <f t="shared" si="17"/>
        <v>-1.7199017199017268</v>
      </c>
      <c r="Y21" s="51"/>
    </row>
    <row r="22" spans="1:25" x14ac:dyDescent="0.3">
      <c r="A22" s="10">
        <v>8</v>
      </c>
      <c r="B22" s="49">
        <v>70.099999999999994</v>
      </c>
      <c r="C22" s="49">
        <v>69.900000000000006</v>
      </c>
      <c r="D22" s="49">
        <f t="shared" si="7"/>
        <v>-0.19999999999998863</v>
      </c>
      <c r="E22" s="8">
        <f t="shared" si="8"/>
        <v>-0.28530670470754443</v>
      </c>
      <c r="F22" s="50">
        <v>70</v>
      </c>
      <c r="G22" s="49">
        <v>69.400000000000006</v>
      </c>
      <c r="H22" s="49">
        <f t="shared" si="9"/>
        <v>-9.9999999999994316E-2</v>
      </c>
      <c r="I22" s="8">
        <f t="shared" si="10"/>
        <v>-0.14265335235377222</v>
      </c>
      <c r="J22" s="1">
        <f t="shared" si="11"/>
        <v>-0.5</v>
      </c>
      <c r="K22" s="8">
        <f t="shared" si="12"/>
        <v>-0.71530758226037183</v>
      </c>
      <c r="L22" s="50">
        <v>70</v>
      </c>
      <c r="M22" s="49">
        <v>69.3</v>
      </c>
      <c r="N22" s="49">
        <f t="shared" si="18"/>
        <v>0</v>
      </c>
      <c r="O22" s="8">
        <f t="shared" si="19"/>
        <v>0</v>
      </c>
      <c r="P22" s="1">
        <f t="shared" si="20"/>
        <v>-0.10000000000000853</v>
      </c>
      <c r="Q22" s="8">
        <f t="shared" si="21"/>
        <v>-0.14409221902018518</v>
      </c>
      <c r="R22" s="50">
        <f t="shared" si="13"/>
        <v>-9.9999999999994316E-2</v>
      </c>
      <c r="S22" s="49">
        <f t="shared" si="14"/>
        <v>-0.14265335235377222</v>
      </c>
      <c r="T22" s="49">
        <f t="shared" si="15"/>
        <v>-0.60000000000000853</v>
      </c>
      <c r="U22" s="8">
        <f t="shared" si="16"/>
        <v>-0.85836909871245848</v>
      </c>
      <c r="X22" s="51">
        <f t="shared" si="17"/>
        <v>-1.1412268188302386</v>
      </c>
      <c r="Y22" s="51"/>
    </row>
    <row r="23" spans="1:25" x14ac:dyDescent="0.3">
      <c r="A23" s="10">
        <v>9</v>
      </c>
      <c r="B23" s="49">
        <v>83.1</v>
      </c>
      <c r="C23" s="49">
        <v>82.5</v>
      </c>
      <c r="D23" s="49">
        <f t="shared" si="7"/>
        <v>-0.59999999999999432</v>
      </c>
      <c r="E23" s="8">
        <f t="shared" si="8"/>
        <v>-0.72202166064981266</v>
      </c>
      <c r="F23" s="50">
        <v>83.1</v>
      </c>
      <c r="G23" s="49">
        <v>81.7</v>
      </c>
      <c r="H23" s="49">
        <f t="shared" si="9"/>
        <v>0</v>
      </c>
      <c r="I23" s="8">
        <f t="shared" si="10"/>
        <v>0</v>
      </c>
      <c r="J23" s="1">
        <f t="shared" si="11"/>
        <v>-0.79999999999999716</v>
      </c>
      <c r="K23" s="8">
        <f t="shared" si="12"/>
        <v>-0.96969696969696617</v>
      </c>
      <c r="L23" s="50">
        <v>82.9</v>
      </c>
      <c r="M23" s="49">
        <v>81.599999999999994</v>
      </c>
      <c r="N23" s="49">
        <f t="shared" si="18"/>
        <v>-0.19999999999998863</v>
      </c>
      <c r="O23" s="8">
        <f t="shared" si="19"/>
        <v>-0.24067388688325952</v>
      </c>
      <c r="P23" s="1">
        <f t="shared" si="20"/>
        <v>-0.10000000000000853</v>
      </c>
      <c r="Q23" s="8">
        <f t="shared" si="21"/>
        <v>-0.12239902080784398</v>
      </c>
      <c r="R23" s="50">
        <f t="shared" si="13"/>
        <v>-0.19999999999998863</v>
      </c>
      <c r="S23" s="49">
        <f t="shared" si="14"/>
        <v>-0.24067388688325952</v>
      </c>
      <c r="T23" s="49">
        <f t="shared" si="15"/>
        <v>-0.90000000000000568</v>
      </c>
      <c r="U23" s="8">
        <f t="shared" si="16"/>
        <v>-1.0909090909090977</v>
      </c>
      <c r="X23" s="51">
        <f t="shared" si="17"/>
        <v>-1.8050541516245486</v>
      </c>
      <c r="Y23" s="51"/>
    </row>
    <row r="24" spans="1:25" x14ac:dyDescent="0.3">
      <c r="A24" s="10">
        <v>10</v>
      </c>
      <c r="B24" s="49">
        <v>92.2</v>
      </c>
      <c r="C24" s="49">
        <v>91.5</v>
      </c>
      <c r="D24" s="49">
        <f t="shared" si="7"/>
        <v>-0.70000000000000284</v>
      </c>
      <c r="E24" s="8">
        <f t="shared" si="8"/>
        <v>-0.75921908893709633</v>
      </c>
      <c r="F24" s="50">
        <v>92.3</v>
      </c>
      <c r="G24" s="49">
        <v>90.7</v>
      </c>
      <c r="H24" s="49">
        <f t="shared" si="9"/>
        <v>9.9999999999994316E-2</v>
      </c>
      <c r="I24" s="8">
        <f t="shared" si="10"/>
        <v>0.10845986984815001</v>
      </c>
      <c r="J24" s="1">
        <f t="shared" si="11"/>
        <v>-0.79999999999999716</v>
      </c>
      <c r="K24" s="8">
        <f t="shared" si="12"/>
        <v>-0.87431693989070725</v>
      </c>
      <c r="L24" s="50">
        <v>92.1</v>
      </c>
      <c r="M24" s="49">
        <v>90.4</v>
      </c>
      <c r="N24" s="49">
        <f t="shared" si="18"/>
        <v>-0.20000000000000284</v>
      </c>
      <c r="O24" s="8">
        <f t="shared" si="19"/>
        <v>-0.21668472372698031</v>
      </c>
      <c r="P24" s="1">
        <f t="shared" si="20"/>
        <v>-0.29999999999999716</v>
      </c>
      <c r="Q24" s="8">
        <f t="shared" si="21"/>
        <v>-0.33076074972436287</v>
      </c>
      <c r="R24" s="50">
        <f t="shared" si="13"/>
        <v>-0.10000000000000853</v>
      </c>
      <c r="S24" s="49">
        <f t="shared" si="14"/>
        <v>-0.10845986984816543</v>
      </c>
      <c r="T24" s="49">
        <f t="shared" si="15"/>
        <v>-1.0999999999999943</v>
      </c>
      <c r="U24" s="8">
        <f t="shared" si="16"/>
        <v>-1.2021857923497206</v>
      </c>
      <c r="X24" s="51">
        <f t="shared" si="17"/>
        <v>-1.9522776572668081</v>
      </c>
      <c r="Y24" s="51"/>
    </row>
    <row r="25" spans="1:25" s="1" customFormat="1" x14ac:dyDescent="0.3">
      <c r="A25" s="10">
        <v>11</v>
      </c>
      <c r="B25" s="49">
        <v>73.2</v>
      </c>
      <c r="C25" s="49">
        <v>73.900000000000006</v>
      </c>
      <c r="D25" s="49">
        <f t="shared" si="7"/>
        <v>0.70000000000000284</v>
      </c>
      <c r="E25" s="8">
        <f t="shared" si="8"/>
        <v>0.95628415300546832</v>
      </c>
      <c r="F25" s="50">
        <v>73.2</v>
      </c>
      <c r="G25" s="49">
        <v>73.2</v>
      </c>
      <c r="H25" s="49">
        <f t="shared" si="9"/>
        <v>0</v>
      </c>
      <c r="I25" s="8">
        <f t="shared" si="10"/>
        <v>0</v>
      </c>
      <c r="J25" s="1">
        <f t="shared" si="11"/>
        <v>-0.70000000000000284</v>
      </c>
      <c r="K25" s="8">
        <f t="shared" si="12"/>
        <v>-0.94722598105548417</v>
      </c>
      <c r="L25" s="50">
        <v>72.7</v>
      </c>
      <c r="M25" s="49">
        <v>73</v>
      </c>
      <c r="N25" s="49">
        <f t="shared" si="18"/>
        <v>-0.5</v>
      </c>
      <c r="O25" s="8">
        <f t="shared" si="19"/>
        <v>-0.68306010928961747</v>
      </c>
      <c r="P25" s="1">
        <f t="shared" si="20"/>
        <v>-0.20000000000000284</v>
      </c>
      <c r="Q25" s="8">
        <f t="shared" si="21"/>
        <v>-0.27322404371585085</v>
      </c>
      <c r="R25" s="50">
        <f t="shared" si="13"/>
        <v>-0.5</v>
      </c>
      <c r="S25" s="49">
        <f t="shared" si="14"/>
        <v>-0.68306010928961747</v>
      </c>
      <c r="T25" s="49">
        <f t="shared" si="15"/>
        <v>-0.90000000000000568</v>
      </c>
      <c r="U25" s="8">
        <f t="shared" si="16"/>
        <v>-1.217861975642768</v>
      </c>
      <c r="X25" s="51">
        <f t="shared" si="17"/>
        <v>-0.27322404371585085</v>
      </c>
      <c r="Y25" s="51"/>
    </row>
  </sheetData>
  <mergeCells count="33">
    <mergeCell ref="H2:J2"/>
    <mergeCell ref="K1:M1"/>
    <mergeCell ref="K2:M2"/>
    <mergeCell ref="B15:E15"/>
    <mergeCell ref="W1:Y1"/>
    <mergeCell ref="W2:Y2"/>
    <mergeCell ref="B1:D1"/>
    <mergeCell ref="B2:D2"/>
    <mergeCell ref="E1:G1"/>
    <mergeCell ref="E2:G2"/>
    <mergeCell ref="H1:J1"/>
    <mergeCell ref="F15:K15"/>
    <mergeCell ref="L15:Q15"/>
    <mergeCell ref="R15:V15"/>
    <mergeCell ref="Z1:AB1"/>
    <mergeCell ref="N1:P1"/>
    <mergeCell ref="N2:P2"/>
    <mergeCell ref="Z2:AB2"/>
    <mergeCell ref="T1:V1"/>
    <mergeCell ref="T2:V2"/>
    <mergeCell ref="Q1:S1"/>
    <mergeCell ref="Q2:S2"/>
    <mergeCell ref="X25:Y25"/>
    <mergeCell ref="X16:Y16"/>
    <mergeCell ref="X15:Y15"/>
    <mergeCell ref="X17:Y17"/>
    <mergeCell ref="X18:Y18"/>
    <mergeCell ref="X19:Y19"/>
    <mergeCell ref="X20:Y20"/>
    <mergeCell ref="X21:Y21"/>
    <mergeCell ref="X22:Y22"/>
    <mergeCell ref="X23:Y23"/>
    <mergeCell ref="X24:Y24"/>
  </mergeCells>
  <pageMargins left="0.7" right="0.7" top="0.75" bottom="0.75" header="0.3" footer="0.3"/>
  <pageSetup orientation="portrait" r:id="rId1"/>
  <ignoredErrors>
    <ignoredError sqref="O17:O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70" zoomScaleNormal="70" zoomScalePageLayoutView="70" workbookViewId="0"/>
  </sheetViews>
  <sheetFormatPr defaultColWidth="8.77734375" defaultRowHeight="14.4" x14ac:dyDescent="0.3"/>
  <cols>
    <col min="1" max="1" width="12.33203125" customWidth="1"/>
    <col min="4" max="4" width="10" customWidth="1"/>
    <col min="5" max="5" width="9.33203125" customWidth="1"/>
    <col min="6" max="6" width="9.44140625" customWidth="1"/>
    <col min="7" max="10" width="9.33203125" customWidth="1"/>
  </cols>
  <sheetData>
    <row r="1" spans="1:13" x14ac:dyDescent="0.3">
      <c r="A1" s="2"/>
      <c r="B1" s="53" t="s">
        <v>13</v>
      </c>
      <c r="C1" s="53"/>
      <c r="D1" s="55"/>
      <c r="E1" s="53" t="s">
        <v>14</v>
      </c>
      <c r="F1" s="53"/>
      <c r="G1" s="55"/>
      <c r="H1" s="53" t="s">
        <v>15</v>
      </c>
      <c r="I1" s="53"/>
      <c r="J1" s="55"/>
      <c r="K1" s="53" t="s">
        <v>12</v>
      </c>
      <c r="L1" s="53"/>
      <c r="M1" s="53"/>
    </row>
    <row r="2" spans="1:13" x14ac:dyDescent="0.3">
      <c r="A2" s="32"/>
      <c r="B2" s="56" t="s">
        <v>4</v>
      </c>
      <c r="C2" s="56"/>
      <c r="D2" s="57"/>
      <c r="E2" s="56" t="s">
        <v>4</v>
      </c>
      <c r="F2" s="56"/>
      <c r="G2" s="57"/>
      <c r="H2" s="56"/>
      <c r="I2" s="56"/>
      <c r="J2" s="57"/>
      <c r="K2" s="56" t="s">
        <v>4</v>
      </c>
      <c r="L2" s="56"/>
      <c r="M2" s="56"/>
    </row>
    <row r="3" spans="1:13" x14ac:dyDescent="0.3">
      <c r="A3" s="2" t="s">
        <v>3</v>
      </c>
      <c r="B3" s="2"/>
      <c r="C3" s="2" t="s">
        <v>60</v>
      </c>
      <c r="D3" s="2" t="s">
        <v>24</v>
      </c>
      <c r="E3" s="2"/>
      <c r="F3" s="2" t="s">
        <v>60</v>
      </c>
      <c r="G3" s="2" t="s">
        <v>24</v>
      </c>
      <c r="H3" s="2"/>
      <c r="I3" s="2" t="s">
        <v>60</v>
      </c>
      <c r="J3" s="2" t="s">
        <v>24</v>
      </c>
      <c r="K3" s="2"/>
      <c r="L3" s="2" t="s">
        <v>60</v>
      </c>
      <c r="M3" s="2" t="s">
        <v>24</v>
      </c>
    </row>
    <row r="4" spans="1:13" x14ac:dyDescent="0.3">
      <c r="A4" s="1">
        <v>1</v>
      </c>
      <c r="B4" s="1"/>
      <c r="C4" s="1">
        <v>371</v>
      </c>
      <c r="D4" s="10">
        <v>37</v>
      </c>
      <c r="E4" s="1"/>
      <c r="F4" s="1">
        <v>364</v>
      </c>
      <c r="G4" s="10">
        <v>28</v>
      </c>
      <c r="H4" s="1"/>
      <c r="I4" s="1">
        <v>106</v>
      </c>
      <c r="J4" s="10">
        <v>33</v>
      </c>
      <c r="K4" s="1"/>
      <c r="L4" s="1">
        <f t="shared" ref="L4:L12" si="0">C4+F4+I4</f>
        <v>841</v>
      </c>
      <c r="M4" s="1">
        <f t="shared" ref="M4:M12" si="1">D4+G4+J4</f>
        <v>98</v>
      </c>
    </row>
    <row r="5" spans="1:13" x14ac:dyDescent="0.3">
      <c r="A5" s="1">
        <v>2</v>
      </c>
      <c r="B5" s="1"/>
      <c r="C5" s="1">
        <v>115</v>
      </c>
      <c r="D5" s="10">
        <v>53</v>
      </c>
      <c r="E5" s="1"/>
      <c r="F5" s="1">
        <v>504</v>
      </c>
      <c r="G5" s="10">
        <v>36</v>
      </c>
      <c r="H5" s="1"/>
      <c r="I5" s="1">
        <v>232</v>
      </c>
      <c r="J5" s="10">
        <v>47</v>
      </c>
      <c r="K5" s="1"/>
      <c r="L5" s="1">
        <f t="shared" si="0"/>
        <v>851</v>
      </c>
      <c r="M5" s="1">
        <f t="shared" si="1"/>
        <v>136</v>
      </c>
    </row>
    <row r="6" spans="1:13" x14ac:dyDescent="0.3">
      <c r="A6" s="1">
        <v>3</v>
      </c>
      <c r="B6" s="1"/>
      <c r="C6" s="1">
        <v>55</v>
      </c>
      <c r="D6" s="10">
        <v>34</v>
      </c>
      <c r="E6" s="1"/>
      <c r="F6" s="1">
        <v>133</v>
      </c>
      <c r="G6" s="10">
        <v>147</v>
      </c>
      <c r="H6" s="1"/>
      <c r="I6" s="1">
        <v>175</v>
      </c>
      <c r="J6" s="10">
        <v>59</v>
      </c>
      <c r="K6" s="1"/>
      <c r="L6" s="1">
        <f t="shared" si="0"/>
        <v>363</v>
      </c>
      <c r="M6" s="1">
        <f t="shared" si="1"/>
        <v>240</v>
      </c>
    </row>
    <row r="7" spans="1:13" x14ac:dyDescent="0.3">
      <c r="A7" s="1">
        <v>5</v>
      </c>
      <c r="B7" s="1"/>
      <c r="C7" s="1">
        <v>218</v>
      </c>
      <c r="D7" s="10">
        <v>85</v>
      </c>
      <c r="E7" s="1"/>
      <c r="F7" s="1">
        <v>383</v>
      </c>
      <c r="G7" s="10">
        <v>46</v>
      </c>
      <c r="H7" s="1"/>
      <c r="I7" s="1">
        <v>322</v>
      </c>
      <c r="J7" s="10">
        <v>46</v>
      </c>
      <c r="K7" s="1"/>
      <c r="L7" s="1">
        <f t="shared" si="0"/>
        <v>923</v>
      </c>
      <c r="M7" s="1">
        <f t="shared" si="1"/>
        <v>177</v>
      </c>
    </row>
    <row r="8" spans="1:13" x14ac:dyDescent="0.3">
      <c r="A8" s="1">
        <v>6</v>
      </c>
      <c r="B8" s="1"/>
      <c r="C8" s="1">
        <v>63</v>
      </c>
      <c r="D8" s="10">
        <v>87</v>
      </c>
      <c r="E8" s="1"/>
      <c r="F8" s="1">
        <v>80</v>
      </c>
      <c r="G8" s="10">
        <v>42</v>
      </c>
      <c r="H8" s="1"/>
      <c r="I8" s="1">
        <v>98</v>
      </c>
      <c r="J8" s="10">
        <v>45</v>
      </c>
      <c r="K8" s="1"/>
      <c r="L8" s="1">
        <f t="shared" si="0"/>
        <v>241</v>
      </c>
      <c r="M8" s="1">
        <f t="shared" si="1"/>
        <v>174</v>
      </c>
    </row>
    <row r="9" spans="1:13" x14ac:dyDescent="0.3">
      <c r="A9" s="1">
        <v>8</v>
      </c>
      <c r="B9" s="1"/>
      <c r="C9" s="1">
        <v>21</v>
      </c>
      <c r="D9" s="10">
        <v>34</v>
      </c>
      <c r="E9" s="1"/>
      <c r="F9" s="1">
        <v>48</v>
      </c>
      <c r="G9" s="10">
        <v>19</v>
      </c>
      <c r="H9" s="1"/>
      <c r="I9" s="1">
        <v>204</v>
      </c>
      <c r="J9" s="10">
        <v>29</v>
      </c>
      <c r="K9" s="1"/>
      <c r="L9" s="1">
        <f t="shared" si="0"/>
        <v>273</v>
      </c>
      <c r="M9" s="1">
        <f t="shared" si="1"/>
        <v>82</v>
      </c>
    </row>
    <row r="10" spans="1:13" x14ac:dyDescent="0.3">
      <c r="A10" s="1">
        <v>9</v>
      </c>
      <c r="B10" s="1"/>
      <c r="C10" s="1">
        <v>66</v>
      </c>
      <c r="D10" s="10">
        <v>25</v>
      </c>
      <c r="E10" s="1"/>
      <c r="F10" s="1">
        <v>69</v>
      </c>
      <c r="G10" s="10">
        <v>30</v>
      </c>
      <c r="H10" s="1"/>
      <c r="I10" s="1">
        <v>99</v>
      </c>
      <c r="J10" s="10">
        <v>41</v>
      </c>
      <c r="K10" s="1"/>
      <c r="L10" s="1">
        <f t="shared" si="0"/>
        <v>234</v>
      </c>
      <c r="M10" s="1">
        <f t="shared" si="1"/>
        <v>96</v>
      </c>
    </row>
    <row r="11" spans="1:13" x14ac:dyDescent="0.3">
      <c r="A11" s="1">
        <v>10</v>
      </c>
      <c r="B11" s="1"/>
      <c r="C11" s="1">
        <v>35</v>
      </c>
      <c r="D11" s="10">
        <v>26</v>
      </c>
      <c r="E11" s="1"/>
      <c r="F11" s="1">
        <v>47</v>
      </c>
      <c r="G11" s="10">
        <v>28</v>
      </c>
      <c r="H11" s="1"/>
      <c r="I11" s="1">
        <v>334</v>
      </c>
      <c r="J11" s="10">
        <v>31</v>
      </c>
      <c r="K11" s="1"/>
      <c r="L11" s="1">
        <f t="shared" si="0"/>
        <v>416</v>
      </c>
      <c r="M11" s="1">
        <f t="shared" si="1"/>
        <v>85</v>
      </c>
    </row>
    <row r="12" spans="1:13" ht="15" thickBot="1" x14ac:dyDescent="0.35">
      <c r="A12" s="3">
        <v>11</v>
      </c>
      <c r="B12" s="3"/>
      <c r="C12" s="3">
        <v>53</v>
      </c>
      <c r="D12" s="31">
        <v>78</v>
      </c>
      <c r="E12" s="3"/>
      <c r="F12" s="3">
        <v>115</v>
      </c>
      <c r="G12" s="31">
        <v>66</v>
      </c>
      <c r="H12" s="3"/>
      <c r="I12" s="3">
        <v>535</v>
      </c>
      <c r="J12" s="31">
        <v>51</v>
      </c>
      <c r="K12" s="3"/>
      <c r="L12" s="3">
        <f t="shared" si="0"/>
        <v>703</v>
      </c>
      <c r="M12" s="3">
        <f t="shared" si="1"/>
        <v>195</v>
      </c>
    </row>
    <row r="15" spans="1:13" x14ac:dyDescent="0.3">
      <c r="A15" s="2"/>
      <c r="B15" s="53" t="s">
        <v>52</v>
      </c>
      <c r="C15" s="53"/>
      <c r="D15" s="55"/>
      <c r="E15" s="53" t="s">
        <v>53</v>
      </c>
      <c r="F15" s="53"/>
      <c r="G15" s="55"/>
      <c r="H15" s="54" t="s">
        <v>54</v>
      </c>
      <c r="I15" s="53"/>
      <c r="J15" s="55"/>
    </row>
    <row r="16" spans="1:13" x14ac:dyDescent="0.3">
      <c r="A16" s="32"/>
      <c r="B16" s="56" t="s">
        <v>4</v>
      </c>
      <c r="C16" s="56"/>
      <c r="D16" s="57"/>
      <c r="E16" s="56" t="s">
        <v>4</v>
      </c>
      <c r="F16" s="56"/>
      <c r="G16" s="57"/>
      <c r="H16" s="58"/>
      <c r="I16" s="56"/>
      <c r="J16" s="57"/>
    </row>
    <row r="17" spans="1:10" x14ac:dyDescent="0.3">
      <c r="A17" s="2" t="s">
        <v>3</v>
      </c>
      <c r="B17" s="2"/>
      <c r="C17" s="2" t="s">
        <v>60</v>
      </c>
      <c r="D17" s="2" t="s">
        <v>24</v>
      </c>
      <c r="E17" s="2"/>
      <c r="F17" s="2" t="s">
        <v>60</v>
      </c>
      <c r="G17" s="2" t="s">
        <v>24</v>
      </c>
      <c r="H17" s="2"/>
      <c r="I17" s="2" t="s">
        <v>60</v>
      </c>
      <c r="J17" s="2" t="s">
        <v>24</v>
      </c>
    </row>
    <row r="18" spans="1:10" x14ac:dyDescent="0.3">
      <c r="A18" s="1">
        <v>1</v>
      </c>
      <c r="B18" s="1"/>
      <c r="C18" s="1">
        <v>371</v>
      </c>
      <c r="D18" s="10">
        <v>37</v>
      </c>
      <c r="E18" s="1"/>
      <c r="F18" s="1">
        <f t="shared" ref="F18:F26" si="2">C18+F4</f>
        <v>735</v>
      </c>
      <c r="G18" s="10">
        <f t="shared" ref="G18:G26" si="3">D18+G4</f>
        <v>65</v>
      </c>
      <c r="H18" s="1"/>
      <c r="I18" s="1">
        <f t="shared" ref="I18:I26" si="4">F18+I4</f>
        <v>841</v>
      </c>
      <c r="J18" s="35">
        <f t="shared" ref="J18:J26" si="5">G18+J4</f>
        <v>98</v>
      </c>
    </row>
    <row r="19" spans="1:10" x14ac:dyDescent="0.3">
      <c r="A19" s="1">
        <v>2</v>
      </c>
      <c r="B19" s="1"/>
      <c r="C19" s="1">
        <v>115</v>
      </c>
      <c r="D19" s="10">
        <v>53</v>
      </c>
      <c r="E19" s="1"/>
      <c r="F19" s="1">
        <f t="shared" si="2"/>
        <v>619</v>
      </c>
      <c r="G19" s="10">
        <f t="shared" si="3"/>
        <v>89</v>
      </c>
      <c r="H19" s="1"/>
      <c r="I19" s="1">
        <f t="shared" si="4"/>
        <v>851</v>
      </c>
      <c r="J19" s="35">
        <f t="shared" si="5"/>
        <v>136</v>
      </c>
    </row>
    <row r="20" spans="1:10" x14ac:dyDescent="0.3">
      <c r="A20" s="1">
        <v>3</v>
      </c>
      <c r="B20" s="1"/>
      <c r="C20" s="1">
        <v>55</v>
      </c>
      <c r="D20" s="10">
        <v>34</v>
      </c>
      <c r="E20" s="1"/>
      <c r="F20" s="1">
        <f t="shared" si="2"/>
        <v>188</v>
      </c>
      <c r="G20" s="10">
        <f t="shared" si="3"/>
        <v>181</v>
      </c>
      <c r="H20" s="1"/>
      <c r="I20" s="1">
        <f t="shared" si="4"/>
        <v>363</v>
      </c>
      <c r="J20" s="35">
        <f t="shared" si="5"/>
        <v>240</v>
      </c>
    </row>
    <row r="21" spans="1:10" x14ac:dyDescent="0.3">
      <c r="A21" s="1">
        <v>5</v>
      </c>
      <c r="B21" s="1"/>
      <c r="C21" s="1">
        <v>218</v>
      </c>
      <c r="D21" s="10">
        <v>85</v>
      </c>
      <c r="E21" s="1"/>
      <c r="F21" s="1">
        <f t="shared" si="2"/>
        <v>601</v>
      </c>
      <c r="G21" s="10">
        <f t="shared" si="3"/>
        <v>131</v>
      </c>
      <c r="H21" s="1"/>
      <c r="I21" s="1">
        <f t="shared" si="4"/>
        <v>923</v>
      </c>
      <c r="J21" s="35">
        <f t="shared" si="5"/>
        <v>177</v>
      </c>
    </row>
    <row r="22" spans="1:10" x14ac:dyDescent="0.3">
      <c r="A22" s="1">
        <v>6</v>
      </c>
      <c r="B22" s="1"/>
      <c r="C22" s="1">
        <v>63</v>
      </c>
      <c r="D22" s="10">
        <v>87</v>
      </c>
      <c r="E22" s="1"/>
      <c r="F22" s="1">
        <f t="shared" si="2"/>
        <v>143</v>
      </c>
      <c r="G22" s="10">
        <f t="shared" si="3"/>
        <v>129</v>
      </c>
      <c r="H22" s="1"/>
      <c r="I22" s="1">
        <f t="shared" si="4"/>
        <v>241</v>
      </c>
      <c r="J22" s="35">
        <f t="shared" si="5"/>
        <v>174</v>
      </c>
    </row>
    <row r="23" spans="1:10" x14ac:dyDescent="0.3">
      <c r="A23" s="1">
        <v>8</v>
      </c>
      <c r="B23" s="1"/>
      <c r="C23" s="1">
        <v>21</v>
      </c>
      <c r="D23" s="10">
        <v>34</v>
      </c>
      <c r="E23" s="1"/>
      <c r="F23" s="1">
        <f t="shared" si="2"/>
        <v>69</v>
      </c>
      <c r="G23" s="10">
        <f t="shared" si="3"/>
        <v>53</v>
      </c>
      <c r="H23" s="1"/>
      <c r="I23" s="1">
        <f t="shared" si="4"/>
        <v>273</v>
      </c>
      <c r="J23" s="35">
        <f t="shared" si="5"/>
        <v>82</v>
      </c>
    </row>
    <row r="24" spans="1:10" x14ac:dyDescent="0.3">
      <c r="A24" s="1">
        <v>9</v>
      </c>
      <c r="B24" s="1"/>
      <c r="C24" s="1">
        <v>66</v>
      </c>
      <c r="D24" s="10">
        <v>25</v>
      </c>
      <c r="E24" s="1"/>
      <c r="F24" s="1">
        <f t="shared" si="2"/>
        <v>135</v>
      </c>
      <c r="G24" s="10">
        <f t="shared" si="3"/>
        <v>55</v>
      </c>
      <c r="H24" s="1"/>
      <c r="I24" s="1">
        <f t="shared" si="4"/>
        <v>234</v>
      </c>
      <c r="J24" s="35">
        <f t="shared" si="5"/>
        <v>96</v>
      </c>
    </row>
    <row r="25" spans="1:10" x14ac:dyDescent="0.3">
      <c r="A25" s="1">
        <v>10</v>
      </c>
      <c r="B25" s="1"/>
      <c r="C25" s="1">
        <v>35</v>
      </c>
      <c r="D25" s="10">
        <v>26</v>
      </c>
      <c r="E25" s="1"/>
      <c r="F25" s="1">
        <f t="shared" si="2"/>
        <v>82</v>
      </c>
      <c r="G25" s="10">
        <f t="shared" si="3"/>
        <v>54</v>
      </c>
      <c r="H25" s="1"/>
      <c r="I25" s="1">
        <f t="shared" si="4"/>
        <v>416</v>
      </c>
      <c r="J25" s="35">
        <f t="shared" si="5"/>
        <v>85</v>
      </c>
    </row>
    <row r="26" spans="1:10" ht="15" thickBot="1" x14ac:dyDescent="0.35">
      <c r="A26" s="3">
        <v>11</v>
      </c>
      <c r="B26" s="38"/>
      <c r="C26" s="38">
        <v>53</v>
      </c>
      <c r="D26" s="31">
        <v>78</v>
      </c>
      <c r="E26" s="33"/>
      <c r="F26" s="38">
        <f t="shared" si="2"/>
        <v>168</v>
      </c>
      <c r="G26" s="31">
        <f t="shared" si="3"/>
        <v>144</v>
      </c>
      <c r="H26" s="1"/>
      <c r="I26" s="38">
        <f t="shared" si="4"/>
        <v>703</v>
      </c>
      <c r="J26" s="36">
        <f t="shared" si="5"/>
        <v>195</v>
      </c>
    </row>
    <row r="29" spans="1:10" x14ac:dyDescent="0.3">
      <c r="A29" t="s">
        <v>62</v>
      </c>
    </row>
  </sheetData>
  <mergeCells count="14">
    <mergeCell ref="B15:D15"/>
    <mergeCell ref="E15:G15"/>
    <mergeCell ref="H15:J15"/>
    <mergeCell ref="B16:D16"/>
    <mergeCell ref="E16:G16"/>
    <mergeCell ref="H16:J16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"/>
  <sheetViews>
    <sheetView zoomScale="70" zoomScaleNormal="70" zoomScalePageLayoutView="70" workbookViewId="0"/>
  </sheetViews>
  <sheetFormatPr defaultColWidth="8.77734375" defaultRowHeight="14.4" x14ac:dyDescent="0.3"/>
  <cols>
    <col min="1" max="1" width="12.77734375" bestFit="1" customWidth="1"/>
    <col min="2" max="13" width="11.77734375" customWidth="1"/>
  </cols>
  <sheetData>
    <row r="1" spans="1:13" x14ac:dyDescent="0.3">
      <c r="B1" s="53" t="s">
        <v>16</v>
      </c>
      <c r="C1" s="53"/>
      <c r="D1" s="55"/>
      <c r="E1" s="53" t="s">
        <v>17</v>
      </c>
      <c r="F1" s="53"/>
      <c r="G1" s="55"/>
      <c r="H1" s="53" t="s">
        <v>18</v>
      </c>
      <c r="I1" s="53"/>
      <c r="J1" s="55"/>
      <c r="K1" s="53" t="s">
        <v>19</v>
      </c>
      <c r="L1" s="53"/>
      <c r="M1" s="55"/>
    </row>
    <row r="2" spans="1:13" x14ac:dyDescent="0.3">
      <c r="B2" s="53" t="s">
        <v>4</v>
      </c>
      <c r="C2" s="53"/>
      <c r="D2" s="55"/>
      <c r="E2" s="53" t="s">
        <v>4</v>
      </c>
      <c r="F2" s="53"/>
      <c r="G2" s="55"/>
      <c r="H2" s="53" t="s">
        <v>4</v>
      </c>
      <c r="I2" s="53"/>
      <c r="J2" s="55"/>
      <c r="K2" s="53" t="s">
        <v>4</v>
      </c>
      <c r="L2" s="53"/>
      <c r="M2" s="55"/>
    </row>
    <row r="3" spans="1:13" x14ac:dyDescent="0.3">
      <c r="A3" s="2" t="s">
        <v>3</v>
      </c>
      <c r="B3" s="2"/>
      <c r="C3" s="2" t="s">
        <v>60</v>
      </c>
      <c r="D3" s="2" t="s">
        <v>24</v>
      </c>
      <c r="E3" s="2"/>
      <c r="F3" s="2" t="s">
        <v>60</v>
      </c>
      <c r="G3" s="2" t="s">
        <v>24</v>
      </c>
      <c r="H3" s="2"/>
      <c r="I3" s="2" t="s">
        <v>60</v>
      </c>
      <c r="J3" s="2" t="s">
        <v>24</v>
      </c>
      <c r="K3" s="2"/>
      <c r="L3" s="2" t="s">
        <v>60</v>
      </c>
      <c r="M3" s="2" t="s">
        <v>24</v>
      </c>
    </row>
    <row r="4" spans="1:13" x14ac:dyDescent="0.3">
      <c r="A4" s="1">
        <v>1</v>
      </c>
      <c r="B4" s="1"/>
      <c r="C4" s="1">
        <v>525.5</v>
      </c>
      <c r="D4" s="10">
        <v>342</v>
      </c>
      <c r="E4" s="1"/>
      <c r="F4" s="1">
        <v>79</v>
      </c>
      <c r="G4" s="10">
        <v>556.5</v>
      </c>
      <c r="H4" s="1"/>
      <c r="I4" s="1">
        <v>79.5</v>
      </c>
      <c r="J4" s="10">
        <v>617.5</v>
      </c>
      <c r="K4" s="1"/>
      <c r="L4" s="1">
        <v>253.5</v>
      </c>
      <c r="M4" s="10">
        <v>666</v>
      </c>
    </row>
    <row r="5" spans="1:13" x14ac:dyDescent="0.3">
      <c r="A5" s="1">
        <v>2</v>
      </c>
      <c r="B5" s="1"/>
      <c r="C5" s="1">
        <v>419.5</v>
      </c>
      <c r="D5" s="10">
        <v>555.5</v>
      </c>
      <c r="E5" s="1"/>
      <c r="F5" s="1">
        <v>319.5</v>
      </c>
      <c r="G5" s="10">
        <v>680.5</v>
      </c>
      <c r="H5" s="1"/>
      <c r="I5" s="1">
        <v>105.5</v>
      </c>
      <c r="J5" s="10">
        <v>796.5</v>
      </c>
      <c r="K5" s="1"/>
      <c r="L5" s="1">
        <v>203</v>
      </c>
      <c r="M5" s="10">
        <v>911</v>
      </c>
    </row>
    <row r="6" spans="1:13" x14ac:dyDescent="0.3">
      <c r="A6" s="1">
        <v>3</v>
      </c>
      <c r="B6" s="1"/>
      <c r="C6" s="1">
        <v>397</v>
      </c>
      <c r="D6" s="10">
        <v>326.5</v>
      </c>
      <c r="E6" s="1"/>
      <c r="F6" s="1">
        <v>335</v>
      </c>
      <c r="G6" s="10">
        <v>332.5</v>
      </c>
      <c r="H6" s="1"/>
      <c r="I6" s="1">
        <v>454</v>
      </c>
      <c r="J6" s="10">
        <v>434</v>
      </c>
      <c r="K6" s="1"/>
      <c r="L6" s="1">
        <v>227</v>
      </c>
      <c r="M6" s="10">
        <v>640.5</v>
      </c>
    </row>
    <row r="7" spans="1:13" x14ac:dyDescent="0.3">
      <c r="A7" s="1">
        <v>5</v>
      </c>
      <c r="B7" s="1"/>
      <c r="C7" s="1">
        <v>597</v>
      </c>
      <c r="D7" s="10">
        <v>619</v>
      </c>
      <c r="E7" s="1"/>
      <c r="F7" s="1">
        <v>221</v>
      </c>
      <c r="G7" s="10">
        <v>376</v>
      </c>
      <c r="H7" s="1"/>
      <c r="I7" s="1">
        <v>116.5</v>
      </c>
      <c r="J7" s="10">
        <v>802.5</v>
      </c>
      <c r="K7" s="1"/>
      <c r="L7" s="1">
        <v>126.5</v>
      </c>
      <c r="M7" s="10">
        <v>857.5</v>
      </c>
    </row>
    <row r="8" spans="1:13" x14ac:dyDescent="0.3">
      <c r="A8" s="1">
        <v>6</v>
      </c>
      <c r="B8" s="1"/>
      <c r="C8" s="1">
        <v>683.5</v>
      </c>
      <c r="D8" s="10">
        <v>552</v>
      </c>
      <c r="E8" s="1"/>
      <c r="F8" s="1">
        <v>598</v>
      </c>
      <c r="G8" s="10">
        <v>778.5</v>
      </c>
      <c r="H8" s="1"/>
      <c r="I8" s="1">
        <v>505.5</v>
      </c>
      <c r="J8" s="10">
        <v>450</v>
      </c>
      <c r="K8" s="1"/>
      <c r="L8" s="1">
        <v>692.5</v>
      </c>
      <c r="M8" s="10">
        <v>616.5</v>
      </c>
    </row>
    <row r="9" spans="1:13" x14ac:dyDescent="0.3">
      <c r="A9" s="1">
        <v>8</v>
      </c>
      <c r="B9" s="1"/>
      <c r="C9" s="1">
        <v>790.5</v>
      </c>
      <c r="D9" s="10">
        <v>538</v>
      </c>
      <c r="E9" s="1"/>
      <c r="F9" s="1">
        <v>881.5</v>
      </c>
      <c r="G9" s="10">
        <v>840.5</v>
      </c>
      <c r="H9" s="1"/>
      <c r="I9" s="1">
        <v>877.5</v>
      </c>
      <c r="J9" s="10">
        <v>920.5</v>
      </c>
      <c r="K9" s="1"/>
      <c r="L9" s="1">
        <v>185</v>
      </c>
      <c r="M9" s="10">
        <v>975.5</v>
      </c>
    </row>
    <row r="10" spans="1:13" x14ac:dyDescent="0.3">
      <c r="A10" s="1">
        <v>9</v>
      </c>
      <c r="B10" s="1"/>
      <c r="C10" s="1">
        <v>602</v>
      </c>
      <c r="D10" s="10">
        <v>705.5</v>
      </c>
      <c r="E10" s="1"/>
      <c r="F10" s="1">
        <v>748.5</v>
      </c>
      <c r="G10" s="10">
        <v>739.5</v>
      </c>
      <c r="H10" s="1"/>
      <c r="I10" s="1">
        <v>595</v>
      </c>
      <c r="J10" s="10">
        <v>789</v>
      </c>
      <c r="K10" s="1"/>
      <c r="L10" s="1">
        <v>158</v>
      </c>
      <c r="M10" s="10">
        <v>933.5</v>
      </c>
    </row>
    <row r="11" spans="1:13" x14ac:dyDescent="0.3">
      <c r="A11" s="1">
        <v>10</v>
      </c>
      <c r="B11" s="1"/>
      <c r="C11" s="1">
        <v>802.5</v>
      </c>
      <c r="D11" s="10">
        <v>696</v>
      </c>
      <c r="E11" s="1"/>
      <c r="F11" s="1">
        <v>825</v>
      </c>
      <c r="G11" s="10">
        <v>752</v>
      </c>
      <c r="H11" s="1"/>
      <c r="I11" s="1">
        <v>752</v>
      </c>
      <c r="J11" s="10">
        <v>704.5</v>
      </c>
      <c r="K11" s="1"/>
      <c r="L11" s="1">
        <v>169.5</v>
      </c>
      <c r="M11" s="10">
        <v>913.5</v>
      </c>
    </row>
    <row r="12" spans="1:13" x14ac:dyDescent="0.3">
      <c r="A12" s="1">
        <v>11</v>
      </c>
      <c r="B12" s="1"/>
      <c r="C12" s="1">
        <v>840.5</v>
      </c>
      <c r="D12" s="10">
        <v>600</v>
      </c>
      <c r="E12" s="1"/>
      <c r="F12" s="1">
        <v>655</v>
      </c>
      <c r="G12" s="10">
        <v>619</v>
      </c>
      <c r="H12" s="1"/>
      <c r="I12" s="1">
        <v>323</v>
      </c>
      <c r="J12" s="10">
        <v>599.5</v>
      </c>
      <c r="K12" s="1"/>
      <c r="L12" s="1">
        <v>107.5</v>
      </c>
      <c r="M12" s="10">
        <v>639</v>
      </c>
    </row>
    <row r="15" spans="1:13" x14ac:dyDescent="0.3">
      <c r="A15" t="s">
        <v>63</v>
      </c>
    </row>
  </sheetData>
  <mergeCells count="8"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6"/>
  <sheetViews>
    <sheetView topLeftCell="Y15" zoomScale="90" zoomScaleNormal="90" zoomScalePageLayoutView="90" workbookViewId="0">
      <selection activeCell="AE38" sqref="AE38"/>
    </sheetView>
  </sheetViews>
  <sheetFormatPr defaultColWidth="11.44140625" defaultRowHeight="14.4" x14ac:dyDescent="0.3"/>
  <sheetData>
    <row r="1" spans="1:40" ht="25.8" x14ac:dyDescent="0.5">
      <c r="A1" s="26" t="s">
        <v>49</v>
      </c>
    </row>
    <row r="3" spans="1:40" x14ac:dyDescent="0.3">
      <c r="A3" s="18"/>
      <c r="B3" s="54" t="s">
        <v>42</v>
      </c>
      <c r="C3" s="53"/>
      <c r="D3" s="55"/>
      <c r="E3" s="54" t="s">
        <v>40</v>
      </c>
      <c r="F3" s="53"/>
      <c r="G3" s="55"/>
      <c r="H3" s="54" t="s">
        <v>41</v>
      </c>
      <c r="I3" s="53"/>
      <c r="J3" s="55"/>
      <c r="K3" s="53" t="s">
        <v>36</v>
      </c>
      <c r="L3" s="53"/>
      <c r="M3" s="53"/>
      <c r="N3" s="54" t="s">
        <v>43</v>
      </c>
      <c r="O3" s="53"/>
      <c r="P3" s="55"/>
      <c r="Q3" s="54" t="s">
        <v>44</v>
      </c>
      <c r="R3" s="53"/>
      <c r="S3" s="55"/>
      <c r="T3" s="54" t="s">
        <v>37</v>
      </c>
      <c r="U3" s="53"/>
      <c r="V3" s="55"/>
      <c r="W3" s="54" t="s">
        <v>45</v>
      </c>
      <c r="X3" s="53"/>
      <c r="Y3" s="55"/>
      <c r="Z3" s="54" t="s">
        <v>46</v>
      </c>
      <c r="AA3" s="53"/>
      <c r="AB3" s="55"/>
      <c r="AC3" s="54" t="s">
        <v>38</v>
      </c>
      <c r="AD3" s="53"/>
      <c r="AE3" s="55"/>
      <c r="AF3" s="54" t="s">
        <v>47</v>
      </c>
      <c r="AG3" s="53"/>
      <c r="AH3" s="55"/>
      <c r="AI3" s="54" t="s">
        <v>48</v>
      </c>
      <c r="AJ3" s="53"/>
      <c r="AK3" s="55"/>
      <c r="AL3" s="54" t="s">
        <v>39</v>
      </c>
      <c r="AM3" s="53"/>
      <c r="AN3" s="55"/>
    </row>
    <row r="4" spans="1:40" x14ac:dyDescent="0.3">
      <c r="A4" s="9" t="s">
        <v>3</v>
      </c>
      <c r="B4" s="16" t="s">
        <v>0</v>
      </c>
      <c r="C4" s="2" t="s">
        <v>1</v>
      </c>
      <c r="D4" s="9" t="s">
        <v>2</v>
      </c>
      <c r="E4" s="16" t="s">
        <v>0</v>
      </c>
      <c r="F4" s="2" t="s">
        <v>1</v>
      </c>
      <c r="G4" s="9" t="s">
        <v>2</v>
      </c>
      <c r="H4" s="16" t="s">
        <v>0</v>
      </c>
      <c r="I4" s="2" t="s">
        <v>1</v>
      </c>
      <c r="J4" s="9" t="s">
        <v>2</v>
      </c>
      <c r="K4" s="2" t="s">
        <v>0</v>
      </c>
      <c r="L4" s="2" t="s">
        <v>1</v>
      </c>
      <c r="M4" s="2" t="s">
        <v>2</v>
      </c>
      <c r="N4" s="16" t="s">
        <v>0</v>
      </c>
      <c r="O4" s="2" t="s">
        <v>1</v>
      </c>
      <c r="P4" s="9" t="s">
        <v>2</v>
      </c>
      <c r="Q4" s="16" t="s">
        <v>0</v>
      </c>
      <c r="R4" s="2" t="s">
        <v>1</v>
      </c>
      <c r="S4" s="9" t="s">
        <v>2</v>
      </c>
      <c r="T4" s="16" t="s">
        <v>0</v>
      </c>
      <c r="U4" s="2" t="s">
        <v>1</v>
      </c>
      <c r="V4" s="9" t="s">
        <v>2</v>
      </c>
      <c r="W4" s="16" t="s">
        <v>0</v>
      </c>
      <c r="X4" s="2" t="s">
        <v>1</v>
      </c>
      <c r="Y4" s="9" t="s">
        <v>2</v>
      </c>
      <c r="Z4" s="16" t="s">
        <v>0</v>
      </c>
      <c r="AA4" s="2" t="s">
        <v>1</v>
      </c>
      <c r="AB4" s="9" t="s">
        <v>2</v>
      </c>
      <c r="AC4" s="16" t="s">
        <v>0</v>
      </c>
      <c r="AD4" s="2" t="s">
        <v>1</v>
      </c>
      <c r="AE4" s="9" t="s">
        <v>2</v>
      </c>
      <c r="AF4" s="16" t="s">
        <v>0</v>
      </c>
      <c r="AG4" s="2" t="s">
        <v>1</v>
      </c>
      <c r="AH4" s="9" t="s">
        <v>2</v>
      </c>
      <c r="AI4" s="16" t="s">
        <v>0</v>
      </c>
      <c r="AJ4" s="2" t="s">
        <v>1</v>
      </c>
      <c r="AK4" s="9" t="s">
        <v>2</v>
      </c>
      <c r="AL4" s="16" t="s">
        <v>0</v>
      </c>
      <c r="AM4" s="2" t="s">
        <v>1</v>
      </c>
      <c r="AN4" s="9" t="s">
        <v>2</v>
      </c>
    </row>
    <row r="5" spans="1:40" x14ac:dyDescent="0.3">
      <c r="A5" s="10">
        <v>1</v>
      </c>
      <c r="B5" s="14">
        <v>56</v>
      </c>
      <c r="C5" s="1">
        <v>116</v>
      </c>
      <c r="D5" s="10">
        <v>114</v>
      </c>
      <c r="E5" s="14">
        <v>131</v>
      </c>
      <c r="F5" s="1">
        <v>130</v>
      </c>
      <c r="G5" s="10">
        <v>117</v>
      </c>
      <c r="H5" s="14">
        <v>133</v>
      </c>
      <c r="I5" s="1">
        <v>136</v>
      </c>
      <c r="J5" s="27"/>
      <c r="K5" s="1">
        <v>140</v>
      </c>
      <c r="L5" s="1">
        <v>135</v>
      </c>
      <c r="M5" s="1">
        <v>138</v>
      </c>
      <c r="N5" s="14">
        <v>145</v>
      </c>
      <c r="O5" s="1">
        <v>141</v>
      </c>
      <c r="P5" s="10">
        <v>144</v>
      </c>
      <c r="Q5" s="14">
        <v>136</v>
      </c>
      <c r="R5" s="1">
        <v>144</v>
      </c>
      <c r="S5" s="10">
        <v>142</v>
      </c>
      <c r="T5" s="14">
        <v>145</v>
      </c>
      <c r="U5" s="1">
        <v>145</v>
      </c>
      <c r="V5" s="10">
        <v>144</v>
      </c>
      <c r="W5" s="14">
        <v>142</v>
      </c>
      <c r="X5" s="1">
        <v>142</v>
      </c>
      <c r="Y5" s="10">
        <v>156</v>
      </c>
      <c r="Z5" s="14">
        <v>140</v>
      </c>
      <c r="AA5" s="1">
        <v>148</v>
      </c>
      <c r="AB5" s="10">
        <v>160</v>
      </c>
      <c r="AC5" s="14">
        <v>150</v>
      </c>
      <c r="AD5" s="1">
        <v>147</v>
      </c>
      <c r="AE5" s="10">
        <v>154</v>
      </c>
      <c r="AF5" s="14">
        <v>152</v>
      </c>
      <c r="AG5" s="1">
        <v>145</v>
      </c>
      <c r="AH5" s="10">
        <v>158</v>
      </c>
      <c r="AI5" s="14">
        <v>146</v>
      </c>
      <c r="AJ5" s="1">
        <v>146</v>
      </c>
      <c r="AK5" s="10">
        <v>159</v>
      </c>
      <c r="AL5" s="14">
        <v>155</v>
      </c>
      <c r="AM5" s="1">
        <v>144</v>
      </c>
      <c r="AN5" s="10">
        <v>168</v>
      </c>
    </row>
    <row r="6" spans="1:40" x14ac:dyDescent="0.3">
      <c r="A6" s="10">
        <v>2</v>
      </c>
      <c r="B6" s="14">
        <v>86</v>
      </c>
      <c r="C6" s="1">
        <v>74</v>
      </c>
      <c r="D6" s="10">
        <v>104</v>
      </c>
      <c r="E6" s="14">
        <v>138</v>
      </c>
      <c r="F6" s="1">
        <v>129</v>
      </c>
      <c r="G6" s="10">
        <v>138</v>
      </c>
      <c r="H6" s="14">
        <v>139</v>
      </c>
      <c r="I6" s="1">
        <v>127</v>
      </c>
      <c r="J6" s="10">
        <v>144</v>
      </c>
      <c r="K6" s="13"/>
      <c r="L6" s="13"/>
      <c r="M6" s="1">
        <v>142</v>
      </c>
      <c r="N6" s="14">
        <v>140</v>
      </c>
      <c r="O6" s="13"/>
      <c r="P6" s="10">
        <v>147</v>
      </c>
      <c r="Q6" s="14">
        <v>145</v>
      </c>
      <c r="R6" s="13"/>
      <c r="S6" s="10">
        <v>149</v>
      </c>
      <c r="T6" s="14">
        <v>148</v>
      </c>
      <c r="U6" s="13"/>
      <c r="V6" s="10">
        <v>149</v>
      </c>
      <c r="W6" s="14">
        <v>146</v>
      </c>
      <c r="X6" s="13"/>
      <c r="Y6" s="10">
        <v>153</v>
      </c>
      <c r="Z6" s="14">
        <v>150</v>
      </c>
      <c r="AA6" s="13"/>
      <c r="AB6" s="10">
        <v>153</v>
      </c>
      <c r="AC6" s="14">
        <v>147</v>
      </c>
      <c r="AD6" s="13"/>
      <c r="AE6" s="10">
        <v>154</v>
      </c>
      <c r="AF6" s="28"/>
      <c r="AG6" s="13"/>
      <c r="AH6" s="10">
        <v>154</v>
      </c>
      <c r="AI6" s="28"/>
      <c r="AJ6" s="13"/>
      <c r="AK6" s="10">
        <v>163</v>
      </c>
      <c r="AL6" s="28"/>
      <c r="AM6" s="13"/>
      <c r="AN6" s="10">
        <v>159</v>
      </c>
    </row>
    <row r="7" spans="1:40" x14ac:dyDescent="0.3">
      <c r="A7" s="10">
        <v>3</v>
      </c>
      <c r="B7" s="14">
        <v>60</v>
      </c>
      <c r="C7" s="1">
        <v>148</v>
      </c>
      <c r="D7" s="10">
        <v>70</v>
      </c>
      <c r="E7" s="14">
        <v>154</v>
      </c>
      <c r="F7" s="1">
        <v>152</v>
      </c>
      <c r="G7" s="10">
        <v>148</v>
      </c>
      <c r="H7" s="14">
        <v>160</v>
      </c>
      <c r="I7" s="1">
        <v>154</v>
      </c>
      <c r="J7" s="10">
        <v>152</v>
      </c>
      <c r="K7" s="1">
        <v>164</v>
      </c>
      <c r="L7" s="1">
        <v>158</v>
      </c>
      <c r="M7" s="1">
        <v>160</v>
      </c>
      <c r="N7" s="14">
        <v>165</v>
      </c>
      <c r="O7" s="1">
        <v>162</v>
      </c>
      <c r="P7" s="10">
        <v>163</v>
      </c>
      <c r="Q7" s="14">
        <v>170</v>
      </c>
      <c r="R7" s="1">
        <v>160</v>
      </c>
      <c r="S7" s="10">
        <v>166</v>
      </c>
      <c r="T7" s="14">
        <v>168</v>
      </c>
      <c r="U7" s="1">
        <v>165</v>
      </c>
      <c r="V7" s="10">
        <v>165</v>
      </c>
      <c r="W7" s="14">
        <v>170</v>
      </c>
      <c r="X7" s="1">
        <v>163</v>
      </c>
      <c r="Y7" s="10">
        <v>167</v>
      </c>
      <c r="Z7" s="14">
        <v>169</v>
      </c>
      <c r="AA7" s="1">
        <v>164</v>
      </c>
      <c r="AB7" s="10">
        <v>172</v>
      </c>
      <c r="AC7" s="14">
        <v>171</v>
      </c>
      <c r="AD7" s="1">
        <v>166</v>
      </c>
      <c r="AE7" s="10">
        <v>171</v>
      </c>
      <c r="AF7" s="14">
        <v>171</v>
      </c>
      <c r="AG7" s="1">
        <v>164</v>
      </c>
      <c r="AH7" s="10">
        <v>172</v>
      </c>
      <c r="AI7" s="14">
        <v>169</v>
      </c>
      <c r="AJ7" s="1">
        <v>164</v>
      </c>
      <c r="AK7" s="10">
        <v>171</v>
      </c>
      <c r="AL7" s="14">
        <v>167</v>
      </c>
      <c r="AM7" s="1">
        <v>156</v>
      </c>
      <c r="AN7" s="10">
        <v>167</v>
      </c>
    </row>
    <row r="8" spans="1:40" s="7" customFormat="1" x14ac:dyDescent="0.3">
      <c r="A8" s="11">
        <v>4</v>
      </c>
      <c r="B8" s="20">
        <v>60</v>
      </c>
      <c r="C8" s="6">
        <v>66</v>
      </c>
      <c r="D8" s="11">
        <v>109</v>
      </c>
      <c r="E8" s="20"/>
      <c r="F8" s="6">
        <v>140</v>
      </c>
      <c r="G8" s="11">
        <v>148</v>
      </c>
      <c r="H8" s="20"/>
      <c r="I8" s="6">
        <v>147</v>
      </c>
      <c r="J8" s="11">
        <v>153</v>
      </c>
      <c r="K8" s="6"/>
      <c r="L8" s="6">
        <v>152</v>
      </c>
      <c r="M8" s="6">
        <v>159</v>
      </c>
      <c r="N8" s="20">
        <v>156</v>
      </c>
      <c r="O8" s="6">
        <v>151</v>
      </c>
      <c r="P8" s="11">
        <v>165</v>
      </c>
      <c r="Q8" s="20">
        <v>157</v>
      </c>
      <c r="R8" s="6">
        <v>153</v>
      </c>
      <c r="S8" s="11">
        <v>167</v>
      </c>
      <c r="T8" s="20">
        <v>160</v>
      </c>
      <c r="U8" s="6">
        <v>158</v>
      </c>
      <c r="V8" s="11">
        <v>167</v>
      </c>
      <c r="W8" s="20">
        <v>161</v>
      </c>
      <c r="X8" s="6">
        <v>162</v>
      </c>
      <c r="Y8" s="11">
        <v>173</v>
      </c>
      <c r="Z8" s="20">
        <v>162</v>
      </c>
      <c r="AA8" s="6">
        <v>167</v>
      </c>
      <c r="AB8" s="11">
        <v>178</v>
      </c>
      <c r="AC8" s="20"/>
      <c r="AD8" s="6">
        <v>167</v>
      </c>
      <c r="AE8" s="11"/>
      <c r="AF8" s="20"/>
      <c r="AG8" s="6">
        <v>168</v>
      </c>
      <c r="AH8" s="11"/>
      <c r="AI8" s="20"/>
      <c r="AJ8" s="6"/>
      <c r="AK8" s="11"/>
      <c r="AL8" s="20"/>
      <c r="AM8" s="6"/>
      <c r="AN8" s="11"/>
    </row>
    <row r="9" spans="1:40" x14ac:dyDescent="0.3">
      <c r="A9" s="10">
        <v>5</v>
      </c>
      <c r="B9" s="14">
        <v>79</v>
      </c>
      <c r="C9" s="1">
        <v>69</v>
      </c>
      <c r="D9" s="10">
        <v>83</v>
      </c>
      <c r="E9" s="14">
        <v>147</v>
      </c>
      <c r="F9" s="1">
        <v>142</v>
      </c>
      <c r="G9" s="10">
        <v>149</v>
      </c>
      <c r="H9" s="14">
        <v>153</v>
      </c>
      <c r="I9" s="1">
        <v>152</v>
      </c>
      <c r="J9" s="10">
        <v>158</v>
      </c>
      <c r="K9" s="1">
        <v>153</v>
      </c>
      <c r="L9" s="1">
        <v>150</v>
      </c>
      <c r="M9" s="1">
        <v>160</v>
      </c>
      <c r="N9" s="14">
        <v>155</v>
      </c>
      <c r="O9" s="1">
        <v>152</v>
      </c>
      <c r="P9" s="10">
        <v>167</v>
      </c>
      <c r="Q9" s="14">
        <v>157</v>
      </c>
      <c r="R9" s="1">
        <v>154</v>
      </c>
      <c r="S9" s="10">
        <v>167</v>
      </c>
      <c r="T9" s="14">
        <v>152</v>
      </c>
      <c r="U9" s="1">
        <v>151</v>
      </c>
      <c r="V9" s="10">
        <v>166</v>
      </c>
      <c r="W9" s="14">
        <v>155</v>
      </c>
      <c r="X9" s="1">
        <v>157</v>
      </c>
      <c r="Y9" s="10">
        <v>168</v>
      </c>
      <c r="Z9" s="14">
        <v>157</v>
      </c>
      <c r="AA9" s="1">
        <v>156</v>
      </c>
      <c r="AB9" s="10">
        <v>170</v>
      </c>
      <c r="AC9" s="14">
        <v>152</v>
      </c>
      <c r="AD9" s="1">
        <v>154</v>
      </c>
      <c r="AE9" s="10">
        <v>167</v>
      </c>
      <c r="AF9" s="14">
        <v>157</v>
      </c>
      <c r="AG9" s="1">
        <v>154</v>
      </c>
      <c r="AH9" s="10">
        <v>172</v>
      </c>
      <c r="AI9" s="14">
        <v>152</v>
      </c>
      <c r="AJ9" s="1">
        <v>154</v>
      </c>
      <c r="AK9" s="10">
        <v>174</v>
      </c>
      <c r="AL9" s="28"/>
      <c r="AM9" s="1">
        <v>157</v>
      </c>
      <c r="AN9" s="27"/>
    </row>
    <row r="10" spans="1:40" x14ac:dyDescent="0.3">
      <c r="A10" s="10">
        <v>6</v>
      </c>
      <c r="B10" s="14">
        <v>54</v>
      </c>
      <c r="C10" s="1">
        <v>98</v>
      </c>
      <c r="D10" s="10">
        <v>56</v>
      </c>
      <c r="E10" s="14">
        <v>120</v>
      </c>
      <c r="F10" s="1">
        <v>113</v>
      </c>
      <c r="G10" s="10">
        <v>122</v>
      </c>
      <c r="H10" s="14">
        <v>125</v>
      </c>
      <c r="I10" s="1">
        <v>118</v>
      </c>
      <c r="J10" s="10">
        <v>125</v>
      </c>
      <c r="K10" s="1">
        <v>131</v>
      </c>
      <c r="L10" s="1">
        <v>122</v>
      </c>
      <c r="M10" s="1">
        <v>132</v>
      </c>
      <c r="N10" s="14">
        <v>134</v>
      </c>
      <c r="O10" s="1">
        <v>125</v>
      </c>
      <c r="P10" s="10">
        <v>131</v>
      </c>
      <c r="Q10" s="14">
        <v>136</v>
      </c>
      <c r="R10" s="1">
        <v>127</v>
      </c>
      <c r="S10" s="10">
        <v>131</v>
      </c>
      <c r="T10" s="14">
        <v>139</v>
      </c>
      <c r="U10" s="1">
        <v>130</v>
      </c>
      <c r="V10" s="10">
        <v>138</v>
      </c>
      <c r="W10" s="14">
        <v>145</v>
      </c>
      <c r="X10" s="13"/>
      <c r="Y10" s="10">
        <v>138</v>
      </c>
      <c r="Z10" s="14">
        <v>144</v>
      </c>
      <c r="AA10" s="1">
        <v>125</v>
      </c>
      <c r="AB10" s="10">
        <v>136</v>
      </c>
      <c r="AC10" s="14">
        <v>146</v>
      </c>
      <c r="AD10" s="1">
        <v>131</v>
      </c>
      <c r="AE10" s="10">
        <v>141</v>
      </c>
      <c r="AF10" s="14">
        <v>149</v>
      </c>
      <c r="AG10" s="1">
        <v>130</v>
      </c>
      <c r="AH10" s="10">
        <v>144</v>
      </c>
      <c r="AI10" s="14">
        <v>152</v>
      </c>
      <c r="AJ10" s="1">
        <v>131</v>
      </c>
      <c r="AK10" s="10">
        <v>140</v>
      </c>
      <c r="AL10" s="14">
        <v>154</v>
      </c>
      <c r="AM10" s="1">
        <v>133</v>
      </c>
      <c r="AN10" s="10">
        <v>145</v>
      </c>
    </row>
    <row r="11" spans="1:40" s="5" customFormat="1" x14ac:dyDescent="0.3">
      <c r="A11" s="12">
        <v>7</v>
      </c>
      <c r="B11" s="21"/>
      <c r="C11" s="4"/>
      <c r="D11" s="12"/>
      <c r="E11" s="21"/>
      <c r="F11" s="4"/>
      <c r="G11" s="12"/>
      <c r="H11" s="21"/>
      <c r="I11" s="4"/>
      <c r="J11" s="12"/>
      <c r="K11" s="4"/>
      <c r="L11" s="4"/>
      <c r="M11" s="4"/>
      <c r="N11" s="21"/>
      <c r="O11" s="4"/>
      <c r="P11" s="12"/>
      <c r="Q11" s="21"/>
      <c r="R11" s="4"/>
      <c r="S11" s="12"/>
      <c r="T11" s="21"/>
      <c r="U11" s="4"/>
      <c r="V11" s="12"/>
      <c r="W11" s="21"/>
      <c r="X11" s="4"/>
      <c r="Y11" s="12"/>
      <c r="Z11" s="21"/>
      <c r="AA11" s="4"/>
      <c r="AB11" s="12"/>
      <c r="AC11" s="21"/>
      <c r="AD11" s="4"/>
      <c r="AE11" s="12"/>
      <c r="AF11" s="21"/>
      <c r="AG11" s="4"/>
      <c r="AH11" s="12"/>
      <c r="AI11" s="21"/>
      <c r="AJ11" s="4"/>
      <c r="AK11" s="12"/>
      <c r="AL11" s="21"/>
      <c r="AM11" s="4"/>
      <c r="AN11" s="12"/>
    </row>
    <row r="12" spans="1:40" x14ac:dyDescent="0.3">
      <c r="A12" s="10">
        <v>8</v>
      </c>
      <c r="B12" s="14">
        <v>100</v>
      </c>
      <c r="C12" s="1">
        <v>110</v>
      </c>
      <c r="D12" s="10">
        <v>129</v>
      </c>
      <c r="E12" s="14">
        <v>131</v>
      </c>
      <c r="F12" s="1">
        <v>139</v>
      </c>
      <c r="G12" s="10">
        <v>131</v>
      </c>
      <c r="H12" s="14">
        <v>135</v>
      </c>
      <c r="I12" s="1">
        <v>139</v>
      </c>
      <c r="J12" s="10">
        <v>140</v>
      </c>
      <c r="K12" s="1">
        <v>145</v>
      </c>
      <c r="L12" s="1">
        <v>145</v>
      </c>
      <c r="M12" s="1">
        <v>141</v>
      </c>
      <c r="N12" s="14">
        <v>142</v>
      </c>
      <c r="O12" s="1">
        <v>143</v>
      </c>
      <c r="P12" s="10">
        <v>148</v>
      </c>
      <c r="Q12" s="14">
        <v>142</v>
      </c>
      <c r="R12" s="1">
        <v>144</v>
      </c>
      <c r="S12" s="10">
        <v>149</v>
      </c>
      <c r="T12" s="14">
        <v>143</v>
      </c>
      <c r="U12" s="1">
        <v>148</v>
      </c>
      <c r="V12" s="10">
        <v>151</v>
      </c>
      <c r="W12" s="14">
        <v>143</v>
      </c>
      <c r="X12" s="1">
        <v>141</v>
      </c>
      <c r="Y12" s="10">
        <v>148</v>
      </c>
      <c r="Z12" s="14">
        <v>137</v>
      </c>
      <c r="AA12" s="1">
        <v>149</v>
      </c>
      <c r="AB12" s="10">
        <v>150</v>
      </c>
      <c r="AC12" s="14">
        <v>148</v>
      </c>
      <c r="AD12" s="1">
        <v>149</v>
      </c>
      <c r="AE12" s="10">
        <v>156</v>
      </c>
      <c r="AF12" s="14">
        <v>143</v>
      </c>
      <c r="AG12" s="1">
        <v>151</v>
      </c>
      <c r="AH12" s="10">
        <v>157</v>
      </c>
      <c r="AI12" s="14">
        <v>147</v>
      </c>
      <c r="AJ12" s="1">
        <v>145</v>
      </c>
      <c r="AK12" s="10">
        <v>155</v>
      </c>
      <c r="AL12" s="14">
        <v>146</v>
      </c>
      <c r="AM12" s="1">
        <v>146</v>
      </c>
      <c r="AN12" s="10">
        <v>178</v>
      </c>
    </row>
    <row r="13" spans="1:40" x14ac:dyDescent="0.3">
      <c r="A13" s="10">
        <v>9</v>
      </c>
      <c r="B13" s="14">
        <v>75</v>
      </c>
      <c r="C13" s="1">
        <v>107</v>
      </c>
      <c r="D13" s="10">
        <v>85</v>
      </c>
      <c r="E13" s="14">
        <v>121</v>
      </c>
      <c r="F13" s="1">
        <v>109</v>
      </c>
      <c r="G13" s="10">
        <v>117</v>
      </c>
      <c r="H13" s="14">
        <v>132</v>
      </c>
      <c r="I13" s="1">
        <v>112</v>
      </c>
      <c r="J13" s="10">
        <v>121</v>
      </c>
      <c r="K13" s="1">
        <v>131</v>
      </c>
      <c r="L13" s="1">
        <v>119</v>
      </c>
      <c r="M13" s="1">
        <v>126</v>
      </c>
      <c r="N13" s="14">
        <v>135</v>
      </c>
      <c r="O13" s="1">
        <v>124</v>
      </c>
      <c r="P13" s="10">
        <v>129</v>
      </c>
      <c r="Q13" s="14">
        <v>143</v>
      </c>
      <c r="R13" s="1">
        <v>128</v>
      </c>
      <c r="S13" s="10">
        <v>132</v>
      </c>
      <c r="T13" s="14">
        <v>142</v>
      </c>
      <c r="U13" s="1">
        <v>129</v>
      </c>
      <c r="V13" s="10">
        <v>131</v>
      </c>
      <c r="W13" s="14">
        <v>142</v>
      </c>
      <c r="X13" s="1">
        <v>128</v>
      </c>
      <c r="Y13" s="10">
        <v>132</v>
      </c>
      <c r="Z13" s="14">
        <v>144</v>
      </c>
      <c r="AA13" s="1">
        <v>130</v>
      </c>
      <c r="AB13" s="10">
        <v>134</v>
      </c>
      <c r="AC13" s="14">
        <v>146</v>
      </c>
      <c r="AD13" s="1">
        <v>135</v>
      </c>
      <c r="AE13" s="10">
        <v>138</v>
      </c>
      <c r="AF13" s="14">
        <v>149</v>
      </c>
      <c r="AG13" s="1">
        <v>131</v>
      </c>
      <c r="AH13" s="10">
        <v>143</v>
      </c>
      <c r="AI13" s="14">
        <v>147</v>
      </c>
      <c r="AJ13" s="1">
        <v>133</v>
      </c>
      <c r="AK13" s="10">
        <v>141</v>
      </c>
      <c r="AL13" s="14">
        <v>150</v>
      </c>
      <c r="AM13" s="1">
        <v>136</v>
      </c>
      <c r="AN13" s="10">
        <v>140</v>
      </c>
    </row>
    <row r="14" spans="1:40" x14ac:dyDescent="0.3">
      <c r="A14" s="10">
        <v>10</v>
      </c>
      <c r="B14" s="14">
        <v>72</v>
      </c>
      <c r="C14" s="1">
        <v>124</v>
      </c>
      <c r="D14" s="10">
        <v>84</v>
      </c>
      <c r="E14" s="14">
        <v>134</v>
      </c>
      <c r="F14" s="1">
        <v>135</v>
      </c>
      <c r="G14" s="10">
        <v>132</v>
      </c>
      <c r="H14" s="14">
        <v>137</v>
      </c>
      <c r="I14" s="1">
        <v>138</v>
      </c>
      <c r="J14" s="10">
        <v>131</v>
      </c>
      <c r="K14" s="1">
        <v>136</v>
      </c>
      <c r="L14" s="1">
        <v>143</v>
      </c>
      <c r="M14" s="1">
        <v>137</v>
      </c>
      <c r="N14" s="14">
        <v>144</v>
      </c>
      <c r="O14" s="1">
        <v>145</v>
      </c>
      <c r="P14" s="10">
        <v>142</v>
      </c>
      <c r="Q14" s="14">
        <v>144</v>
      </c>
      <c r="R14" s="1">
        <v>150</v>
      </c>
      <c r="S14" s="10">
        <v>145</v>
      </c>
      <c r="T14" s="14">
        <v>147</v>
      </c>
      <c r="U14" s="1">
        <v>145</v>
      </c>
      <c r="V14" s="10">
        <v>156</v>
      </c>
      <c r="W14" s="14">
        <v>148</v>
      </c>
      <c r="X14" s="1">
        <v>150</v>
      </c>
      <c r="Y14" s="10">
        <v>156</v>
      </c>
      <c r="Z14" s="14">
        <v>151</v>
      </c>
      <c r="AA14" s="1">
        <v>150</v>
      </c>
      <c r="AB14" s="10">
        <v>155</v>
      </c>
      <c r="AC14" s="14">
        <v>146</v>
      </c>
      <c r="AD14" s="1">
        <v>152</v>
      </c>
      <c r="AE14" s="10">
        <v>158</v>
      </c>
      <c r="AF14" s="14">
        <v>156</v>
      </c>
      <c r="AG14" s="1">
        <v>156</v>
      </c>
      <c r="AH14" s="10">
        <v>161</v>
      </c>
      <c r="AI14" s="14">
        <v>160</v>
      </c>
      <c r="AJ14" s="1">
        <v>155</v>
      </c>
      <c r="AK14" s="10">
        <v>161</v>
      </c>
      <c r="AL14" s="14">
        <v>157</v>
      </c>
      <c r="AM14" s="1">
        <v>158</v>
      </c>
      <c r="AN14" s="10">
        <v>160</v>
      </c>
    </row>
    <row r="15" spans="1:40" ht="15" thickBot="1" x14ac:dyDescent="0.35">
      <c r="A15" s="10">
        <v>11</v>
      </c>
      <c r="B15" s="40">
        <v>115</v>
      </c>
      <c r="C15" s="38">
        <v>120</v>
      </c>
      <c r="D15" s="41">
        <v>106</v>
      </c>
      <c r="E15" s="40">
        <v>125</v>
      </c>
      <c r="F15" s="38">
        <v>133</v>
      </c>
      <c r="G15" s="41">
        <v>132</v>
      </c>
      <c r="H15" s="40">
        <v>134</v>
      </c>
      <c r="I15" s="38">
        <v>140</v>
      </c>
      <c r="J15" s="41">
        <v>137</v>
      </c>
      <c r="K15" s="38">
        <v>132</v>
      </c>
      <c r="L15" s="38">
        <v>138</v>
      </c>
      <c r="M15" s="38">
        <v>143</v>
      </c>
      <c r="N15" s="40">
        <v>140</v>
      </c>
      <c r="O15" s="38">
        <v>138</v>
      </c>
      <c r="P15" s="41">
        <v>145</v>
      </c>
      <c r="Q15" s="40">
        <v>135</v>
      </c>
      <c r="R15" s="38">
        <v>139</v>
      </c>
      <c r="S15" s="41">
        <v>147</v>
      </c>
      <c r="T15" s="40">
        <v>138</v>
      </c>
      <c r="U15" s="38">
        <v>142</v>
      </c>
      <c r="V15" s="41">
        <v>148</v>
      </c>
      <c r="W15" s="40">
        <v>148</v>
      </c>
      <c r="X15" s="38">
        <v>141</v>
      </c>
      <c r="Y15" s="41">
        <v>148</v>
      </c>
      <c r="Z15" s="40">
        <v>144</v>
      </c>
      <c r="AA15" s="38">
        <v>144</v>
      </c>
      <c r="AB15" s="41">
        <v>148</v>
      </c>
      <c r="AC15" s="40">
        <v>145</v>
      </c>
      <c r="AD15" s="38">
        <v>145</v>
      </c>
      <c r="AE15" s="41">
        <v>152</v>
      </c>
      <c r="AF15" s="40">
        <v>144</v>
      </c>
      <c r="AG15" s="38">
        <v>147</v>
      </c>
      <c r="AH15" s="41">
        <v>149</v>
      </c>
      <c r="AI15" s="40">
        <v>147</v>
      </c>
      <c r="AJ15" s="38">
        <v>143</v>
      </c>
      <c r="AK15" s="41">
        <v>149</v>
      </c>
      <c r="AL15" s="40">
        <v>148</v>
      </c>
      <c r="AM15" s="38">
        <v>144</v>
      </c>
      <c r="AN15" s="41">
        <v>152</v>
      </c>
    </row>
    <row r="16" spans="1:40" x14ac:dyDescent="0.3">
      <c r="A16" s="43" t="s">
        <v>10</v>
      </c>
      <c r="B16" s="8">
        <f>AVERAGE(B5:B7,B9:B10,B12:B15)</f>
        <v>77.444444444444443</v>
      </c>
      <c r="C16" s="8">
        <f t="shared" ref="C16:AN16" si="0">AVERAGE(C5:C7,C9:C10,C12:C15)</f>
        <v>107.33333333333333</v>
      </c>
      <c r="D16" s="42">
        <f t="shared" si="0"/>
        <v>92.333333333333329</v>
      </c>
      <c r="E16" s="8">
        <f t="shared" si="0"/>
        <v>133.44444444444446</v>
      </c>
      <c r="F16" s="8">
        <f t="shared" si="0"/>
        <v>131.33333333333334</v>
      </c>
      <c r="G16" s="42">
        <f t="shared" si="0"/>
        <v>131.77777777777777</v>
      </c>
      <c r="H16" s="8">
        <f t="shared" si="0"/>
        <v>138.66666666666666</v>
      </c>
      <c r="I16" s="8">
        <f t="shared" si="0"/>
        <v>135.11111111111111</v>
      </c>
      <c r="J16" s="42">
        <f t="shared" si="0"/>
        <v>138.5</v>
      </c>
      <c r="K16" s="8">
        <f t="shared" si="0"/>
        <v>141.5</v>
      </c>
      <c r="L16" s="8">
        <f t="shared" si="0"/>
        <v>138.75</v>
      </c>
      <c r="M16" s="42">
        <f t="shared" si="0"/>
        <v>142.11111111111111</v>
      </c>
      <c r="N16" s="8">
        <f t="shared" si="0"/>
        <v>144.44444444444446</v>
      </c>
      <c r="O16" s="8">
        <f t="shared" si="0"/>
        <v>141.25</v>
      </c>
      <c r="P16" s="42">
        <f t="shared" si="0"/>
        <v>146.22222222222223</v>
      </c>
      <c r="Q16" s="8">
        <f t="shared" si="0"/>
        <v>145.33333333333334</v>
      </c>
      <c r="R16" s="8">
        <f t="shared" si="0"/>
        <v>143.25</v>
      </c>
      <c r="S16" s="42">
        <f t="shared" si="0"/>
        <v>147.55555555555554</v>
      </c>
      <c r="T16" s="8">
        <f t="shared" si="0"/>
        <v>146.88888888888889</v>
      </c>
      <c r="U16" s="8">
        <f t="shared" si="0"/>
        <v>144.375</v>
      </c>
      <c r="V16" s="42">
        <f t="shared" si="0"/>
        <v>149.77777777777777</v>
      </c>
      <c r="W16" s="8">
        <f t="shared" si="0"/>
        <v>148.77777777777777</v>
      </c>
      <c r="X16" s="8">
        <f t="shared" si="0"/>
        <v>146</v>
      </c>
      <c r="Y16" s="42">
        <f t="shared" si="0"/>
        <v>151.77777777777777</v>
      </c>
      <c r="Z16" s="8">
        <f t="shared" si="0"/>
        <v>148.44444444444446</v>
      </c>
      <c r="AA16" s="8">
        <f t="shared" si="0"/>
        <v>145.75</v>
      </c>
      <c r="AB16" s="42">
        <f t="shared" si="0"/>
        <v>153.11111111111111</v>
      </c>
      <c r="AC16" s="8">
        <f t="shared" si="0"/>
        <v>150.11111111111111</v>
      </c>
      <c r="AD16" s="8">
        <f t="shared" si="0"/>
        <v>147.375</v>
      </c>
      <c r="AE16" s="42">
        <f t="shared" si="0"/>
        <v>154.55555555555554</v>
      </c>
      <c r="AF16" s="8">
        <f t="shared" si="0"/>
        <v>152.625</v>
      </c>
      <c r="AG16" s="8">
        <f t="shared" si="0"/>
        <v>147.25</v>
      </c>
      <c r="AH16" s="42">
        <f t="shared" si="0"/>
        <v>156.66666666666666</v>
      </c>
      <c r="AI16" s="8">
        <f t="shared" si="0"/>
        <v>152.5</v>
      </c>
      <c r="AJ16" s="8">
        <f t="shared" si="0"/>
        <v>146.375</v>
      </c>
      <c r="AK16" s="42">
        <f t="shared" si="0"/>
        <v>157</v>
      </c>
      <c r="AL16" s="8">
        <f t="shared" si="0"/>
        <v>153.85714285714286</v>
      </c>
      <c r="AM16" s="8">
        <f t="shared" si="0"/>
        <v>146.75</v>
      </c>
      <c r="AN16" s="42">
        <f t="shared" si="0"/>
        <v>158.625</v>
      </c>
    </row>
    <row r="17" spans="1:41" x14ac:dyDescent="0.3">
      <c r="A17" s="34" t="s">
        <v>11</v>
      </c>
      <c r="B17" s="8">
        <f>STDEV(B5:B7,B9:B10,B12:B15)</f>
        <v>20.445727616736395</v>
      </c>
      <c r="C17" s="8">
        <f t="shared" ref="C17:AN17" si="1">STDEV(C5:C7,C9:C10,C12:C15)</f>
        <v>24.601829200285088</v>
      </c>
      <c r="D17" s="37">
        <f t="shared" si="1"/>
        <v>22.819947414488052</v>
      </c>
      <c r="E17" s="8">
        <f t="shared" si="1"/>
        <v>11.435811198938962</v>
      </c>
      <c r="F17" s="8">
        <f t="shared" si="1"/>
        <v>13.500000000000002</v>
      </c>
      <c r="G17" s="37">
        <f t="shared" si="1"/>
        <v>11.893041849940849</v>
      </c>
      <c r="H17" s="8">
        <f t="shared" si="1"/>
        <v>10.965856099730654</v>
      </c>
      <c r="I17" s="8">
        <f t="shared" si="1"/>
        <v>14.066311211938656</v>
      </c>
      <c r="J17" s="37">
        <f t="shared" si="1"/>
        <v>12.772738827004064</v>
      </c>
      <c r="K17" s="8">
        <f t="shared" si="1"/>
        <v>11.916375287812984</v>
      </c>
      <c r="L17" s="8">
        <f t="shared" si="1"/>
        <v>13.306818874976415</v>
      </c>
      <c r="M17" s="37">
        <f t="shared" si="1"/>
        <v>11.43945414393148</v>
      </c>
      <c r="N17" s="8">
        <f t="shared" si="1"/>
        <v>9.8629497503423291</v>
      </c>
      <c r="O17" s="8">
        <f t="shared" si="1"/>
        <v>12.736337217359068</v>
      </c>
      <c r="P17" s="37">
        <f t="shared" si="1"/>
        <v>12.597398320464606</v>
      </c>
      <c r="Q17" s="8">
        <f t="shared" si="1"/>
        <v>11.423659658795863</v>
      </c>
      <c r="R17" s="8">
        <f t="shared" si="1"/>
        <v>11.695542496426333</v>
      </c>
      <c r="S17" s="37">
        <f t="shared" si="1"/>
        <v>12.630430625191593</v>
      </c>
      <c r="T17" s="8">
        <f t="shared" si="1"/>
        <v>9.0615181460454579</v>
      </c>
      <c r="U17" s="8">
        <f t="shared" si="1"/>
        <v>11.537980759214326</v>
      </c>
      <c r="V17" s="37">
        <f t="shared" si="1"/>
        <v>11.530153704285318</v>
      </c>
      <c r="W17" s="8">
        <f t="shared" si="1"/>
        <v>8.9271744938947215</v>
      </c>
      <c r="X17" s="8">
        <f t="shared" si="1"/>
        <v>11.661903789690601</v>
      </c>
      <c r="Y17" s="37">
        <f t="shared" si="1"/>
        <v>11.945477991459549</v>
      </c>
      <c r="Z17" s="8">
        <f t="shared" si="1"/>
        <v>9.7866121706021332</v>
      </c>
      <c r="AA17" s="8">
        <f t="shared" si="1"/>
        <v>12.836888808652752</v>
      </c>
      <c r="AB17" s="37">
        <f t="shared" si="1"/>
        <v>13.166666666666666</v>
      </c>
      <c r="AC17" s="8">
        <f t="shared" si="1"/>
        <v>8.1462329398999582</v>
      </c>
      <c r="AD17" s="8">
        <f t="shared" si="1"/>
        <v>10.966670285134734</v>
      </c>
      <c r="AE17" s="37">
        <f t="shared" si="1"/>
        <v>10.631452289211376</v>
      </c>
      <c r="AF17" s="8">
        <f t="shared" si="1"/>
        <v>8.9592330666668758</v>
      </c>
      <c r="AG17" s="8">
        <f t="shared" si="1"/>
        <v>11.853269591129697</v>
      </c>
      <c r="AH17" s="37">
        <f t="shared" si="1"/>
        <v>10.630145812734648</v>
      </c>
      <c r="AI17" s="8">
        <f t="shared" si="1"/>
        <v>8.1240384046359608</v>
      </c>
      <c r="AJ17" s="8">
        <f t="shared" si="1"/>
        <v>11.160357137142674</v>
      </c>
      <c r="AK17" s="37">
        <f t="shared" si="1"/>
        <v>12.010412149464313</v>
      </c>
      <c r="AL17" s="8">
        <f t="shared" si="1"/>
        <v>7.010196655077312</v>
      </c>
      <c r="AM17" s="8">
        <f t="shared" si="1"/>
        <v>9.5431351542052774</v>
      </c>
      <c r="AN17" s="37">
        <f t="shared" si="1"/>
        <v>12.603145865786276</v>
      </c>
    </row>
    <row r="18" spans="1:41" x14ac:dyDescent="0.3">
      <c r="A18" s="34" t="s">
        <v>51</v>
      </c>
      <c r="B18" s="8">
        <f>(B17/B16)*100</f>
        <v>26.400509117737098</v>
      </c>
      <c r="C18" s="8">
        <f t="shared" ref="C18:AN18" si="2">(C17/C16)*100</f>
        <v>22.920958882253188</v>
      </c>
      <c r="D18" s="37">
        <f t="shared" si="2"/>
        <v>24.714744492225329</v>
      </c>
      <c r="E18" s="8">
        <f t="shared" si="2"/>
        <v>8.5697169683972234</v>
      </c>
      <c r="F18" s="8">
        <f t="shared" si="2"/>
        <v>10.279187817258883</v>
      </c>
      <c r="G18" s="37">
        <f t="shared" si="2"/>
        <v>9.0250739164812526</v>
      </c>
      <c r="H18" s="8">
        <f t="shared" si="2"/>
        <v>7.9080693026903761</v>
      </c>
      <c r="I18" s="8">
        <f t="shared" si="2"/>
        <v>10.410921127257229</v>
      </c>
      <c r="J18" s="37">
        <f t="shared" si="2"/>
        <v>9.2221940989199016</v>
      </c>
      <c r="K18" s="8">
        <f t="shared" si="2"/>
        <v>8.4214666344968094</v>
      </c>
      <c r="L18" s="8">
        <f t="shared" si="2"/>
        <v>9.5905000900730908</v>
      </c>
      <c r="M18" s="37">
        <f t="shared" si="2"/>
        <v>8.0496549879111274</v>
      </c>
      <c r="N18" s="8">
        <f t="shared" si="2"/>
        <v>6.8281959810062274</v>
      </c>
      <c r="O18" s="8">
        <f t="shared" si="2"/>
        <v>9.0168759060949153</v>
      </c>
      <c r="P18" s="37">
        <f t="shared" si="2"/>
        <v>8.6152420124757931</v>
      </c>
      <c r="Q18" s="8">
        <f t="shared" si="2"/>
        <v>7.8603162789879795</v>
      </c>
      <c r="R18" s="8">
        <f t="shared" si="2"/>
        <v>8.1644275716763239</v>
      </c>
      <c r="S18" s="37">
        <f t="shared" si="2"/>
        <v>8.5597797911690012</v>
      </c>
      <c r="T18" s="8">
        <f t="shared" si="2"/>
        <v>6.1689609163698274</v>
      </c>
      <c r="U18" s="8">
        <f t="shared" si="2"/>
        <v>7.9916749847371964</v>
      </c>
      <c r="V18" s="37">
        <f t="shared" si="2"/>
        <v>7.698173838172691</v>
      </c>
      <c r="W18" s="8">
        <f t="shared" si="2"/>
        <v>6.0003413327148989</v>
      </c>
      <c r="X18" s="8">
        <f t="shared" si="2"/>
        <v>7.9876053354045213</v>
      </c>
      <c r="Y18" s="37">
        <f t="shared" si="2"/>
        <v>7.8703734936409919</v>
      </c>
      <c r="Z18" s="8">
        <f t="shared" si="2"/>
        <v>6.5927776598367656</v>
      </c>
      <c r="AA18" s="8">
        <f t="shared" si="2"/>
        <v>8.807470880722299</v>
      </c>
      <c r="AB18" s="37">
        <f t="shared" si="2"/>
        <v>8.599419448476052</v>
      </c>
      <c r="AC18" s="8">
        <f t="shared" si="2"/>
        <v>5.4268021065210679</v>
      </c>
      <c r="AD18" s="8">
        <f t="shared" si="2"/>
        <v>7.4413369195146633</v>
      </c>
      <c r="AE18" s="37">
        <f t="shared" si="2"/>
        <v>6.8787254207694035</v>
      </c>
      <c r="AF18" s="8">
        <f t="shared" si="2"/>
        <v>5.8700953753755121</v>
      </c>
      <c r="AG18" s="8">
        <f t="shared" si="2"/>
        <v>8.0497586357417301</v>
      </c>
      <c r="AH18" s="37">
        <f t="shared" si="2"/>
        <v>6.7851994549370103</v>
      </c>
      <c r="AI18" s="8">
        <f t="shared" si="2"/>
        <v>5.3272382981219417</v>
      </c>
      <c r="AJ18" s="8">
        <f t="shared" si="2"/>
        <v>7.6244967632059248</v>
      </c>
      <c r="AK18" s="37">
        <f t="shared" si="2"/>
        <v>7.6499440442447861</v>
      </c>
      <c r="AL18" s="8">
        <f t="shared" si="2"/>
        <v>4.5563023756305654</v>
      </c>
      <c r="AM18" s="8">
        <f t="shared" si="2"/>
        <v>6.5029881800376677</v>
      </c>
      <c r="AN18" s="37">
        <f t="shared" si="2"/>
        <v>7.9452456206690476</v>
      </c>
    </row>
    <row r="19" spans="1:4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1" ht="25.8" x14ac:dyDescent="0.5">
      <c r="A20" s="26" t="s">
        <v>50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1" x14ac:dyDescent="0.3">
      <c r="A22" s="18"/>
      <c r="B22" s="54" t="s">
        <v>42</v>
      </c>
      <c r="C22" s="53"/>
      <c r="D22" s="55"/>
      <c r="E22" s="54" t="s">
        <v>40</v>
      </c>
      <c r="F22" s="53"/>
      <c r="G22" s="55"/>
      <c r="H22" s="54" t="s">
        <v>41</v>
      </c>
      <c r="I22" s="53"/>
      <c r="J22" s="55"/>
      <c r="K22" s="53" t="s">
        <v>36</v>
      </c>
      <c r="L22" s="53"/>
      <c r="M22" s="53"/>
      <c r="N22" s="54" t="s">
        <v>43</v>
      </c>
      <c r="O22" s="53"/>
      <c r="P22" s="55"/>
      <c r="Q22" s="54" t="s">
        <v>44</v>
      </c>
      <c r="R22" s="53"/>
      <c r="S22" s="55"/>
      <c r="T22" s="54" t="s">
        <v>37</v>
      </c>
      <c r="U22" s="53"/>
      <c r="V22" s="55"/>
      <c r="W22" s="54" t="s">
        <v>45</v>
      </c>
      <c r="X22" s="53"/>
      <c r="Y22" s="55"/>
      <c r="Z22" s="54" t="s">
        <v>46</v>
      </c>
      <c r="AA22" s="53"/>
      <c r="AB22" s="55"/>
      <c r="AC22" s="54" t="s">
        <v>38</v>
      </c>
      <c r="AD22" s="53"/>
      <c r="AE22" s="55"/>
      <c r="AF22" s="54" t="s">
        <v>47</v>
      </c>
      <c r="AG22" s="53"/>
      <c r="AH22" s="55"/>
      <c r="AI22" s="54" t="s">
        <v>48</v>
      </c>
      <c r="AJ22" s="53"/>
      <c r="AK22" s="55"/>
      <c r="AL22" s="54" t="s">
        <v>39</v>
      </c>
      <c r="AM22" s="53"/>
      <c r="AN22" s="55"/>
    </row>
    <row r="23" spans="1:41" x14ac:dyDescent="0.3">
      <c r="A23" s="9" t="s">
        <v>3</v>
      </c>
      <c r="B23" s="16" t="s">
        <v>0</v>
      </c>
      <c r="C23" s="2" t="s">
        <v>1</v>
      </c>
      <c r="D23" s="9" t="s">
        <v>2</v>
      </c>
      <c r="E23" s="16" t="s">
        <v>0</v>
      </c>
      <c r="F23" s="2" t="s">
        <v>1</v>
      </c>
      <c r="G23" s="9" t="s">
        <v>2</v>
      </c>
      <c r="H23" s="16" t="s">
        <v>0</v>
      </c>
      <c r="I23" s="2" t="s">
        <v>1</v>
      </c>
      <c r="J23" s="9" t="s">
        <v>2</v>
      </c>
      <c r="K23" s="2" t="s">
        <v>0</v>
      </c>
      <c r="L23" s="2" t="s">
        <v>1</v>
      </c>
      <c r="M23" s="2" t="s">
        <v>2</v>
      </c>
      <c r="N23" s="16" t="s">
        <v>0</v>
      </c>
      <c r="O23" s="2" t="s">
        <v>1</v>
      </c>
      <c r="P23" s="9" t="s">
        <v>2</v>
      </c>
      <c r="Q23" s="16" t="s">
        <v>0</v>
      </c>
      <c r="R23" s="2" t="s">
        <v>1</v>
      </c>
      <c r="S23" s="9" t="s">
        <v>2</v>
      </c>
      <c r="T23" s="16" t="s">
        <v>0</v>
      </c>
      <c r="U23" s="2" t="s">
        <v>1</v>
      </c>
      <c r="V23" s="9" t="s">
        <v>2</v>
      </c>
      <c r="W23" s="16" t="s">
        <v>0</v>
      </c>
      <c r="X23" s="2" t="s">
        <v>1</v>
      </c>
      <c r="Y23" s="9" t="s">
        <v>2</v>
      </c>
      <c r="Z23" s="16" t="s">
        <v>0</v>
      </c>
      <c r="AA23" s="2" t="s">
        <v>1</v>
      </c>
      <c r="AB23" s="9" t="s">
        <v>2</v>
      </c>
      <c r="AC23" s="16" t="s">
        <v>0</v>
      </c>
      <c r="AD23" s="2" t="s">
        <v>1</v>
      </c>
      <c r="AE23" s="9" t="s">
        <v>2</v>
      </c>
      <c r="AF23" s="16" t="s">
        <v>0</v>
      </c>
      <c r="AG23" s="2" t="s">
        <v>1</v>
      </c>
      <c r="AH23" s="9" t="s">
        <v>2</v>
      </c>
      <c r="AI23" s="16" t="s">
        <v>0</v>
      </c>
      <c r="AJ23" s="2" t="s">
        <v>1</v>
      </c>
      <c r="AK23" s="9" t="s">
        <v>2</v>
      </c>
      <c r="AL23" s="16" t="s">
        <v>0</v>
      </c>
      <c r="AM23" s="2" t="s">
        <v>1</v>
      </c>
      <c r="AN23" s="9" t="s">
        <v>2</v>
      </c>
    </row>
    <row r="24" spans="1:41" x14ac:dyDescent="0.3">
      <c r="A24" s="10">
        <v>1</v>
      </c>
      <c r="B24" s="15">
        <f>(B5/(220-36))*100</f>
        <v>30.434782608695656</v>
      </c>
      <c r="C24" s="15">
        <f t="shared" ref="C24:AN24" si="3">(C5/(220-36))*100</f>
        <v>63.04347826086957</v>
      </c>
      <c r="D24" s="15">
        <f t="shared" si="3"/>
        <v>61.95652173913043</v>
      </c>
      <c r="E24" s="15">
        <f t="shared" si="3"/>
        <v>71.195652173913047</v>
      </c>
      <c r="F24" s="15">
        <f t="shared" si="3"/>
        <v>70.652173913043484</v>
      </c>
      <c r="G24" s="15">
        <f t="shared" si="3"/>
        <v>63.586956521739133</v>
      </c>
      <c r="H24" s="15">
        <f t="shared" si="3"/>
        <v>72.282608695652172</v>
      </c>
      <c r="I24" s="15">
        <f t="shared" si="3"/>
        <v>73.91304347826086</v>
      </c>
      <c r="J24" s="15"/>
      <c r="K24" s="15">
        <f t="shared" si="3"/>
        <v>76.08695652173914</v>
      </c>
      <c r="L24" s="15">
        <f t="shared" si="3"/>
        <v>73.369565217391312</v>
      </c>
      <c r="M24" s="15">
        <f t="shared" si="3"/>
        <v>75</v>
      </c>
      <c r="N24" s="15">
        <f t="shared" si="3"/>
        <v>78.804347826086953</v>
      </c>
      <c r="O24" s="15">
        <f t="shared" si="3"/>
        <v>76.630434782608688</v>
      </c>
      <c r="P24" s="15">
        <f t="shared" si="3"/>
        <v>78.260869565217391</v>
      </c>
      <c r="Q24" s="15">
        <f t="shared" si="3"/>
        <v>73.91304347826086</v>
      </c>
      <c r="R24" s="15">
        <f t="shared" si="3"/>
        <v>78.260869565217391</v>
      </c>
      <c r="S24" s="15">
        <f t="shared" si="3"/>
        <v>77.173913043478265</v>
      </c>
      <c r="T24" s="15">
        <f t="shared" si="3"/>
        <v>78.804347826086953</v>
      </c>
      <c r="U24" s="15">
        <f t="shared" si="3"/>
        <v>78.804347826086953</v>
      </c>
      <c r="V24" s="15">
        <f t="shared" si="3"/>
        <v>78.260869565217391</v>
      </c>
      <c r="W24" s="15">
        <f t="shared" si="3"/>
        <v>77.173913043478265</v>
      </c>
      <c r="X24" s="15">
        <f t="shared" si="3"/>
        <v>77.173913043478265</v>
      </c>
      <c r="Y24" s="15">
        <f t="shared" si="3"/>
        <v>84.782608695652172</v>
      </c>
      <c r="Z24" s="15">
        <f t="shared" si="3"/>
        <v>76.08695652173914</v>
      </c>
      <c r="AA24" s="15">
        <f t="shared" si="3"/>
        <v>80.434782608695656</v>
      </c>
      <c r="AB24" s="15">
        <f t="shared" si="3"/>
        <v>86.956521739130437</v>
      </c>
      <c r="AC24" s="15">
        <f t="shared" si="3"/>
        <v>81.521739130434781</v>
      </c>
      <c r="AD24" s="15">
        <f t="shared" si="3"/>
        <v>79.891304347826093</v>
      </c>
      <c r="AE24" s="15">
        <f t="shared" si="3"/>
        <v>83.695652173913047</v>
      </c>
      <c r="AF24" s="15">
        <f t="shared" si="3"/>
        <v>82.608695652173907</v>
      </c>
      <c r="AG24" s="15">
        <f t="shared" si="3"/>
        <v>78.804347826086953</v>
      </c>
      <c r="AH24" s="15">
        <f t="shared" si="3"/>
        <v>85.869565217391312</v>
      </c>
      <c r="AI24" s="15">
        <f t="shared" si="3"/>
        <v>79.347826086956516</v>
      </c>
      <c r="AJ24" s="15">
        <f t="shared" si="3"/>
        <v>79.347826086956516</v>
      </c>
      <c r="AK24" s="15">
        <f t="shared" si="3"/>
        <v>86.41304347826086</v>
      </c>
      <c r="AL24" s="15">
        <f t="shared" si="3"/>
        <v>84.239130434782609</v>
      </c>
      <c r="AM24" s="15">
        <f t="shared" si="3"/>
        <v>78.260869565217391</v>
      </c>
      <c r="AN24" s="15">
        <f t="shared" si="3"/>
        <v>91.304347826086953</v>
      </c>
    </row>
    <row r="25" spans="1:41" x14ac:dyDescent="0.3">
      <c r="A25" s="10">
        <v>2</v>
      </c>
      <c r="B25" s="15">
        <f>(B6/(220-49))*100</f>
        <v>50.292397660818708</v>
      </c>
      <c r="C25" s="15">
        <f t="shared" ref="C25:AN25" si="4">(C6/(220-49))*100</f>
        <v>43.274853801169591</v>
      </c>
      <c r="D25" s="15">
        <f t="shared" si="4"/>
        <v>60.818713450292393</v>
      </c>
      <c r="E25" s="15">
        <f t="shared" si="4"/>
        <v>80.701754385964904</v>
      </c>
      <c r="F25" s="15">
        <f t="shared" si="4"/>
        <v>75.438596491228068</v>
      </c>
      <c r="G25" s="15">
        <f t="shared" si="4"/>
        <v>80.701754385964904</v>
      </c>
      <c r="H25" s="15">
        <f t="shared" si="4"/>
        <v>81.286549707602347</v>
      </c>
      <c r="I25" s="15">
        <f t="shared" si="4"/>
        <v>74.269005847953224</v>
      </c>
      <c r="J25" s="15">
        <f t="shared" si="4"/>
        <v>84.210526315789465</v>
      </c>
      <c r="K25" s="15"/>
      <c r="L25" s="15"/>
      <c r="M25" s="15">
        <f t="shared" si="4"/>
        <v>83.040935672514621</v>
      </c>
      <c r="N25" s="15">
        <f t="shared" si="4"/>
        <v>81.871345029239762</v>
      </c>
      <c r="O25" s="15"/>
      <c r="P25" s="15">
        <f t="shared" si="4"/>
        <v>85.964912280701753</v>
      </c>
      <c r="Q25" s="15">
        <f t="shared" si="4"/>
        <v>84.795321637426895</v>
      </c>
      <c r="R25" s="15"/>
      <c r="S25" s="15">
        <f t="shared" si="4"/>
        <v>87.134502923976612</v>
      </c>
      <c r="T25" s="15">
        <f t="shared" si="4"/>
        <v>86.549707602339183</v>
      </c>
      <c r="U25" s="15"/>
      <c r="V25" s="15">
        <f t="shared" si="4"/>
        <v>87.134502923976612</v>
      </c>
      <c r="W25" s="15">
        <f t="shared" si="4"/>
        <v>85.380116959064324</v>
      </c>
      <c r="X25" s="15"/>
      <c r="Y25" s="15">
        <f t="shared" si="4"/>
        <v>89.473684210526315</v>
      </c>
      <c r="Z25" s="15">
        <f t="shared" si="4"/>
        <v>87.719298245614027</v>
      </c>
      <c r="AA25" s="15"/>
      <c r="AB25" s="15">
        <f t="shared" si="4"/>
        <v>89.473684210526315</v>
      </c>
      <c r="AC25" s="15">
        <f t="shared" si="4"/>
        <v>85.964912280701753</v>
      </c>
      <c r="AD25" s="15"/>
      <c r="AE25" s="15">
        <f t="shared" si="4"/>
        <v>90.058479532163744</v>
      </c>
      <c r="AF25" s="15"/>
      <c r="AG25" s="15"/>
      <c r="AH25" s="15">
        <f t="shared" si="4"/>
        <v>90.058479532163744</v>
      </c>
      <c r="AI25" s="15"/>
      <c r="AJ25" s="15"/>
      <c r="AK25" s="15">
        <f t="shared" si="4"/>
        <v>95.32163742690058</v>
      </c>
      <c r="AL25" s="15"/>
      <c r="AM25" s="15"/>
      <c r="AN25" s="15">
        <f t="shared" si="4"/>
        <v>92.982456140350877</v>
      </c>
    </row>
    <row r="26" spans="1:41" x14ac:dyDescent="0.3">
      <c r="A26" s="10">
        <v>3</v>
      </c>
      <c r="B26" s="15">
        <f>(B7/(220-42))*100</f>
        <v>33.707865168539328</v>
      </c>
      <c r="C26" s="15">
        <f t="shared" ref="C26:AN26" si="5">(C7/(220-42))*100</f>
        <v>83.146067415730343</v>
      </c>
      <c r="D26" s="15">
        <f t="shared" si="5"/>
        <v>39.325842696629216</v>
      </c>
      <c r="E26" s="15">
        <f t="shared" si="5"/>
        <v>86.516853932584269</v>
      </c>
      <c r="F26" s="15">
        <f t="shared" si="5"/>
        <v>85.393258426966284</v>
      </c>
      <c r="G26" s="15">
        <f t="shared" si="5"/>
        <v>83.146067415730343</v>
      </c>
      <c r="H26" s="15">
        <f t="shared" si="5"/>
        <v>89.887640449438194</v>
      </c>
      <c r="I26" s="15">
        <f t="shared" si="5"/>
        <v>86.516853932584269</v>
      </c>
      <c r="J26" s="15">
        <f t="shared" si="5"/>
        <v>85.393258426966284</v>
      </c>
      <c r="K26" s="15">
        <f t="shared" si="5"/>
        <v>92.134831460674164</v>
      </c>
      <c r="L26" s="15">
        <f t="shared" si="5"/>
        <v>88.764044943820224</v>
      </c>
      <c r="M26" s="15">
        <f t="shared" si="5"/>
        <v>89.887640449438194</v>
      </c>
      <c r="N26" s="15">
        <f t="shared" si="5"/>
        <v>92.696629213483149</v>
      </c>
      <c r="O26" s="15">
        <f t="shared" si="5"/>
        <v>91.011235955056179</v>
      </c>
      <c r="P26" s="15">
        <f t="shared" si="5"/>
        <v>91.573033707865164</v>
      </c>
      <c r="Q26" s="15">
        <f t="shared" si="5"/>
        <v>95.50561797752809</v>
      </c>
      <c r="R26" s="15">
        <f t="shared" si="5"/>
        <v>89.887640449438194</v>
      </c>
      <c r="S26" s="15">
        <f t="shared" si="5"/>
        <v>93.258426966292134</v>
      </c>
      <c r="T26" s="15">
        <f t="shared" si="5"/>
        <v>94.382022471910105</v>
      </c>
      <c r="U26" s="15">
        <f t="shared" si="5"/>
        <v>92.696629213483149</v>
      </c>
      <c r="V26" s="15">
        <f t="shared" si="5"/>
        <v>92.696629213483149</v>
      </c>
      <c r="W26" s="15">
        <f t="shared" si="5"/>
        <v>95.50561797752809</v>
      </c>
      <c r="X26" s="15">
        <f t="shared" si="5"/>
        <v>91.573033707865164</v>
      </c>
      <c r="Y26" s="15">
        <f t="shared" si="5"/>
        <v>93.82022471910112</v>
      </c>
      <c r="Z26" s="15">
        <f t="shared" si="5"/>
        <v>94.943820224719104</v>
      </c>
      <c r="AA26" s="15">
        <f t="shared" si="5"/>
        <v>92.134831460674164</v>
      </c>
      <c r="AB26" s="15">
        <f t="shared" si="5"/>
        <v>96.629213483146074</v>
      </c>
      <c r="AC26" s="15">
        <f t="shared" si="5"/>
        <v>96.067415730337075</v>
      </c>
      <c r="AD26" s="15">
        <f t="shared" si="5"/>
        <v>93.258426966292134</v>
      </c>
      <c r="AE26" s="15">
        <f t="shared" si="5"/>
        <v>96.067415730337075</v>
      </c>
      <c r="AF26" s="15">
        <f t="shared" si="5"/>
        <v>96.067415730337075</v>
      </c>
      <c r="AG26" s="15">
        <f t="shared" si="5"/>
        <v>92.134831460674164</v>
      </c>
      <c r="AH26" s="15">
        <f t="shared" si="5"/>
        <v>96.629213483146074</v>
      </c>
      <c r="AI26" s="15">
        <f t="shared" si="5"/>
        <v>94.943820224719104</v>
      </c>
      <c r="AJ26" s="15">
        <f t="shared" si="5"/>
        <v>92.134831460674164</v>
      </c>
      <c r="AK26" s="15">
        <f t="shared" si="5"/>
        <v>96.067415730337075</v>
      </c>
      <c r="AL26" s="15">
        <f t="shared" si="5"/>
        <v>93.82022471910112</v>
      </c>
      <c r="AM26" s="15">
        <f t="shared" si="5"/>
        <v>87.640449438202253</v>
      </c>
      <c r="AN26" s="15">
        <f t="shared" si="5"/>
        <v>93.82022471910112</v>
      </c>
    </row>
    <row r="27" spans="1:41" x14ac:dyDescent="0.3">
      <c r="A27" s="11">
        <v>4</v>
      </c>
      <c r="B27" s="22">
        <f>(B8/(220-21))*100</f>
        <v>30.150753768844218</v>
      </c>
      <c r="C27" s="22">
        <f t="shared" ref="C27:AN27" si="6">(C8/(220-21))*100</f>
        <v>33.165829145728644</v>
      </c>
      <c r="D27" s="22">
        <f t="shared" si="6"/>
        <v>54.773869346733676</v>
      </c>
      <c r="E27" s="22">
        <f t="shared" si="6"/>
        <v>0</v>
      </c>
      <c r="F27" s="22">
        <f t="shared" si="6"/>
        <v>70.35175879396985</v>
      </c>
      <c r="G27" s="22">
        <f t="shared" si="6"/>
        <v>74.371859296482413</v>
      </c>
      <c r="H27" s="22">
        <f t="shared" si="6"/>
        <v>0</v>
      </c>
      <c r="I27" s="22">
        <f t="shared" si="6"/>
        <v>73.869346733668337</v>
      </c>
      <c r="J27" s="22">
        <f t="shared" si="6"/>
        <v>76.884422110552762</v>
      </c>
      <c r="K27" s="22">
        <f t="shared" si="6"/>
        <v>0</v>
      </c>
      <c r="L27" s="22">
        <f t="shared" si="6"/>
        <v>76.381909547738687</v>
      </c>
      <c r="M27" s="22">
        <f t="shared" si="6"/>
        <v>79.899497487437188</v>
      </c>
      <c r="N27" s="22">
        <f t="shared" si="6"/>
        <v>78.391959798994975</v>
      </c>
      <c r="O27" s="22">
        <f t="shared" si="6"/>
        <v>75.879396984924625</v>
      </c>
      <c r="P27" s="22">
        <f t="shared" si="6"/>
        <v>82.914572864321613</v>
      </c>
      <c r="Q27" s="22">
        <f t="shared" si="6"/>
        <v>78.894472361809036</v>
      </c>
      <c r="R27" s="22">
        <f t="shared" si="6"/>
        <v>76.884422110552762</v>
      </c>
      <c r="S27" s="22">
        <f t="shared" si="6"/>
        <v>83.91959798994975</v>
      </c>
      <c r="T27" s="22">
        <f t="shared" si="6"/>
        <v>80.402010050251263</v>
      </c>
      <c r="U27" s="22">
        <f t="shared" si="6"/>
        <v>79.396984924623112</v>
      </c>
      <c r="V27" s="22">
        <f t="shared" si="6"/>
        <v>83.91959798994975</v>
      </c>
      <c r="W27" s="22">
        <f t="shared" si="6"/>
        <v>80.904522613065325</v>
      </c>
      <c r="X27" s="22">
        <f t="shared" si="6"/>
        <v>81.4070351758794</v>
      </c>
      <c r="Y27" s="22">
        <f t="shared" si="6"/>
        <v>86.934673366834176</v>
      </c>
      <c r="Z27" s="22">
        <f t="shared" si="6"/>
        <v>81.4070351758794</v>
      </c>
      <c r="AA27" s="22">
        <f t="shared" si="6"/>
        <v>83.91959798994975</v>
      </c>
      <c r="AB27" s="22">
        <f t="shared" si="6"/>
        <v>89.447236180904525</v>
      </c>
      <c r="AC27" s="22">
        <f t="shared" si="6"/>
        <v>0</v>
      </c>
      <c r="AD27" s="22">
        <f t="shared" si="6"/>
        <v>83.91959798994975</v>
      </c>
      <c r="AE27" s="22">
        <f t="shared" si="6"/>
        <v>0</v>
      </c>
      <c r="AF27" s="22">
        <f t="shared" si="6"/>
        <v>0</v>
      </c>
      <c r="AG27" s="22">
        <f t="shared" si="6"/>
        <v>84.422110552763812</v>
      </c>
      <c r="AH27" s="22">
        <f t="shared" si="6"/>
        <v>0</v>
      </c>
      <c r="AI27" s="22">
        <f t="shared" si="6"/>
        <v>0</v>
      </c>
      <c r="AJ27" s="22">
        <f t="shared" si="6"/>
        <v>0</v>
      </c>
      <c r="AK27" s="22">
        <f t="shared" si="6"/>
        <v>0</v>
      </c>
      <c r="AL27" s="22">
        <f t="shared" si="6"/>
        <v>0</v>
      </c>
      <c r="AM27" s="22">
        <f t="shared" si="6"/>
        <v>0</v>
      </c>
      <c r="AN27" s="22">
        <f t="shared" si="6"/>
        <v>0</v>
      </c>
      <c r="AO27" s="7"/>
    </row>
    <row r="28" spans="1:41" x14ac:dyDescent="0.3">
      <c r="A28" s="10">
        <v>5</v>
      </c>
      <c r="B28" s="15">
        <f>(B9/(220-31))*100</f>
        <v>41.798941798941797</v>
      </c>
      <c r="C28" s="15">
        <f t="shared" ref="C28:AM28" si="7">(C9/(220-31))*100</f>
        <v>36.507936507936506</v>
      </c>
      <c r="D28" s="15">
        <f t="shared" si="7"/>
        <v>43.915343915343911</v>
      </c>
      <c r="E28" s="15">
        <f t="shared" si="7"/>
        <v>77.777777777777786</v>
      </c>
      <c r="F28" s="15">
        <f t="shared" si="7"/>
        <v>75.132275132275126</v>
      </c>
      <c r="G28" s="15">
        <f t="shared" si="7"/>
        <v>78.835978835978835</v>
      </c>
      <c r="H28" s="15">
        <f t="shared" si="7"/>
        <v>80.952380952380949</v>
      </c>
      <c r="I28" s="15">
        <f t="shared" si="7"/>
        <v>80.423280423280417</v>
      </c>
      <c r="J28" s="15">
        <f t="shared" si="7"/>
        <v>83.597883597883595</v>
      </c>
      <c r="K28" s="15">
        <f t="shared" si="7"/>
        <v>80.952380952380949</v>
      </c>
      <c r="L28" s="15">
        <f t="shared" si="7"/>
        <v>79.365079365079367</v>
      </c>
      <c r="M28" s="15">
        <f t="shared" si="7"/>
        <v>84.656084656084658</v>
      </c>
      <c r="N28" s="15">
        <f t="shared" si="7"/>
        <v>82.010582010582013</v>
      </c>
      <c r="O28" s="15">
        <f t="shared" si="7"/>
        <v>80.423280423280417</v>
      </c>
      <c r="P28" s="15">
        <f t="shared" si="7"/>
        <v>88.359788359788354</v>
      </c>
      <c r="Q28" s="15">
        <f t="shared" si="7"/>
        <v>83.068783068783063</v>
      </c>
      <c r="R28" s="15">
        <f t="shared" si="7"/>
        <v>81.481481481481481</v>
      </c>
      <c r="S28" s="15">
        <f t="shared" si="7"/>
        <v>88.359788359788354</v>
      </c>
      <c r="T28" s="15">
        <f t="shared" si="7"/>
        <v>80.423280423280417</v>
      </c>
      <c r="U28" s="15">
        <f t="shared" si="7"/>
        <v>79.894179894179899</v>
      </c>
      <c r="V28" s="15">
        <f t="shared" si="7"/>
        <v>87.830687830687822</v>
      </c>
      <c r="W28" s="15">
        <f t="shared" si="7"/>
        <v>82.010582010582013</v>
      </c>
      <c r="X28" s="15">
        <f t="shared" si="7"/>
        <v>83.068783068783063</v>
      </c>
      <c r="Y28" s="15">
        <f t="shared" si="7"/>
        <v>88.888888888888886</v>
      </c>
      <c r="Z28" s="15">
        <f t="shared" si="7"/>
        <v>83.068783068783063</v>
      </c>
      <c r="AA28" s="15">
        <f t="shared" si="7"/>
        <v>82.539682539682531</v>
      </c>
      <c r="AB28" s="15">
        <f t="shared" si="7"/>
        <v>89.947089947089935</v>
      </c>
      <c r="AC28" s="15">
        <f t="shared" si="7"/>
        <v>80.423280423280417</v>
      </c>
      <c r="AD28" s="15">
        <f t="shared" si="7"/>
        <v>81.481481481481481</v>
      </c>
      <c r="AE28" s="15">
        <f t="shared" si="7"/>
        <v>88.359788359788354</v>
      </c>
      <c r="AF28" s="15">
        <f t="shared" si="7"/>
        <v>83.068783068783063</v>
      </c>
      <c r="AG28" s="15">
        <f t="shared" si="7"/>
        <v>81.481481481481481</v>
      </c>
      <c r="AH28" s="15">
        <f t="shared" si="7"/>
        <v>91.005291005290999</v>
      </c>
      <c r="AI28" s="15">
        <f t="shared" si="7"/>
        <v>80.423280423280417</v>
      </c>
      <c r="AJ28" s="15">
        <f t="shared" si="7"/>
        <v>81.481481481481481</v>
      </c>
      <c r="AK28" s="15">
        <f t="shared" si="7"/>
        <v>92.063492063492063</v>
      </c>
      <c r="AL28" s="15"/>
      <c r="AM28" s="15">
        <f t="shared" si="7"/>
        <v>83.068783068783063</v>
      </c>
      <c r="AN28" s="15"/>
    </row>
    <row r="29" spans="1:41" x14ac:dyDescent="0.3">
      <c r="A29" s="10">
        <v>6</v>
      </c>
      <c r="B29" s="15">
        <f>(B10/(220-56))*100</f>
        <v>32.926829268292686</v>
      </c>
      <c r="C29" s="15">
        <f t="shared" ref="C29:AN29" si="8">(C10/(220-56))*100</f>
        <v>59.756097560975604</v>
      </c>
      <c r="D29" s="15">
        <f t="shared" si="8"/>
        <v>34.146341463414636</v>
      </c>
      <c r="E29" s="15">
        <f t="shared" si="8"/>
        <v>73.170731707317074</v>
      </c>
      <c r="F29" s="15">
        <f t="shared" si="8"/>
        <v>68.902439024390233</v>
      </c>
      <c r="G29" s="15">
        <f t="shared" si="8"/>
        <v>74.390243902439025</v>
      </c>
      <c r="H29" s="15">
        <f t="shared" si="8"/>
        <v>76.219512195121951</v>
      </c>
      <c r="I29" s="15">
        <f t="shared" si="8"/>
        <v>71.951219512195124</v>
      </c>
      <c r="J29" s="15">
        <f t="shared" si="8"/>
        <v>76.219512195121951</v>
      </c>
      <c r="K29" s="15">
        <f t="shared" si="8"/>
        <v>79.878048780487802</v>
      </c>
      <c r="L29" s="15">
        <f t="shared" si="8"/>
        <v>74.390243902439025</v>
      </c>
      <c r="M29" s="15">
        <f t="shared" si="8"/>
        <v>80.487804878048792</v>
      </c>
      <c r="N29" s="15">
        <f t="shared" si="8"/>
        <v>81.707317073170728</v>
      </c>
      <c r="O29" s="15">
        <f t="shared" si="8"/>
        <v>76.219512195121951</v>
      </c>
      <c r="P29" s="15">
        <f t="shared" si="8"/>
        <v>79.878048780487802</v>
      </c>
      <c r="Q29" s="15">
        <f t="shared" si="8"/>
        <v>82.926829268292678</v>
      </c>
      <c r="R29" s="15">
        <f t="shared" si="8"/>
        <v>77.439024390243901</v>
      </c>
      <c r="S29" s="15">
        <f t="shared" si="8"/>
        <v>79.878048780487802</v>
      </c>
      <c r="T29" s="15">
        <f t="shared" si="8"/>
        <v>84.756097560975604</v>
      </c>
      <c r="U29" s="15">
        <f t="shared" si="8"/>
        <v>79.268292682926827</v>
      </c>
      <c r="V29" s="15">
        <f t="shared" si="8"/>
        <v>84.146341463414629</v>
      </c>
      <c r="W29" s="15">
        <f t="shared" si="8"/>
        <v>88.41463414634147</v>
      </c>
      <c r="X29" s="15"/>
      <c r="Y29" s="15">
        <f t="shared" si="8"/>
        <v>84.146341463414629</v>
      </c>
      <c r="Z29" s="15">
        <f t="shared" si="8"/>
        <v>87.804878048780495</v>
      </c>
      <c r="AA29" s="15">
        <f t="shared" si="8"/>
        <v>76.219512195121951</v>
      </c>
      <c r="AB29" s="15">
        <f t="shared" si="8"/>
        <v>82.926829268292678</v>
      </c>
      <c r="AC29" s="15">
        <f t="shared" si="8"/>
        <v>89.024390243902445</v>
      </c>
      <c r="AD29" s="15">
        <f t="shared" si="8"/>
        <v>79.878048780487802</v>
      </c>
      <c r="AE29" s="15">
        <f t="shared" si="8"/>
        <v>85.975609756097555</v>
      </c>
      <c r="AF29" s="15">
        <f t="shared" si="8"/>
        <v>90.853658536585371</v>
      </c>
      <c r="AG29" s="15">
        <f t="shared" si="8"/>
        <v>79.268292682926827</v>
      </c>
      <c r="AH29" s="15">
        <f t="shared" si="8"/>
        <v>87.804878048780495</v>
      </c>
      <c r="AI29" s="15">
        <f t="shared" si="8"/>
        <v>92.682926829268297</v>
      </c>
      <c r="AJ29" s="15">
        <f t="shared" si="8"/>
        <v>79.878048780487802</v>
      </c>
      <c r="AK29" s="15">
        <f t="shared" si="8"/>
        <v>85.365853658536579</v>
      </c>
      <c r="AL29" s="15">
        <f t="shared" si="8"/>
        <v>93.902439024390233</v>
      </c>
      <c r="AM29" s="15">
        <f t="shared" si="8"/>
        <v>81.097560975609767</v>
      </c>
      <c r="AN29" s="15">
        <f t="shared" si="8"/>
        <v>88.41463414634147</v>
      </c>
    </row>
    <row r="30" spans="1:41" x14ac:dyDescent="0.3">
      <c r="A30" s="12">
        <v>7</v>
      </c>
      <c r="B30" s="23"/>
      <c r="C30" s="24"/>
      <c r="D30" s="25"/>
      <c r="E30" s="23"/>
      <c r="F30" s="24"/>
      <c r="G30" s="25"/>
      <c r="H30" s="23"/>
      <c r="I30" s="24"/>
      <c r="J30" s="25"/>
      <c r="K30" s="24"/>
      <c r="L30" s="24"/>
      <c r="M30" s="24"/>
      <c r="N30" s="23"/>
      <c r="O30" s="24"/>
      <c r="P30" s="25"/>
      <c r="Q30" s="23"/>
      <c r="R30" s="24"/>
      <c r="S30" s="25"/>
      <c r="T30" s="23"/>
      <c r="U30" s="24"/>
      <c r="V30" s="25"/>
      <c r="W30" s="23"/>
      <c r="X30" s="24"/>
      <c r="Y30" s="25"/>
      <c r="Z30" s="23"/>
      <c r="AA30" s="24"/>
      <c r="AB30" s="25"/>
      <c r="AC30" s="23"/>
      <c r="AD30" s="24"/>
      <c r="AE30" s="25"/>
      <c r="AF30" s="23"/>
      <c r="AG30" s="24"/>
      <c r="AH30" s="25"/>
      <c r="AI30" s="23"/>
      <c r="AJ30" s="24"/>
      <c r="AK30" s="25"/>
      <c r="AL30" s="23"/>
      <c r="AM30" s="24"/>
      <c r="AN30" s="25"/>
      <c r="AO30" s="5"/>
    </row>
    <row r="31" spans="1:41" x14ac:dyDescent="0.3">
      <c r="A31" s="10">
        <v>8</v>
      </c>
      <c r="B31" s="15">
        <f>(B12/(220-32))*100</f>
        <v>53.191489361702125</v>
      </c>
      <c r="C31" s="15">
        <f t="shared" ref="C31:AN31" si="9">(C12/(220-32))*100</f>
        <v>58.51063829787234</v>
      </c>
      <c r="D31" s="15">
        <f t="shared" si="9"/>
        <v>68.61702127659575</v>
      </c>
      <c r="E31" s="15">
        <f t="shared" si="9"/>
        <v>69.680851063829792</v>
      </c>
      <c r="F31" s="15">
        <f t="shared" si="9"/>
        <v>73.936170212765958</v>
      </c>
      <c r="G31" s="15">
        <f t="shared" si="9"/>
        <v>69.680851063829792</v>
      </c>
      <c r="H31" s="15">
        <f t="shared" si="9"/>
        <v>71.808510638297875</v>
      </c>
      <c r="I31" s="15">
        <f t="shared" si="9"/>
        <v>73.936170212765958</v>
      </c>
      <c r="J31" s="15">
        <f t="shared" si="9"/>
        <v>74.468085106382972</v>
      </c>
      <c r="K31" s="15">
        <f t="shared" si="9"/>
        <v>77.127659574468083</v>
      </c>
      <c r="L31" s="15">
        <f t="shared" si="9"/>
        <v>77.127659574468083</v>
      </c>
      <c r="M31" s="15">
        <f t="shared" si="9"/>
        <v>75</v>
      </c>
      <c r="N31" s="15">
        <f t="shared" si="9"/>
        <v>75.531914893617028</v>
      </c>
      <c r="O31" s="15">
        <f t="shared" si="9"/>
        <v>76.063829787234042</v>
      </c>
      <c r="P31" s="15">
        <f>(P12/(220-32))*100</f>
        <v>78.723404255319153</v>
      </c>
      <c r="Q31" s="15">
        <f t="shared" si="9"/>
        <v>75.531914893617028</v>
      </c>
      <c r="R31" s="15">
        <f t="shared" si="9"/>
        <v>76.59574468085107</v>
      </c>
      <c r="S31" s="15">
        <f t="shared" si="9"/>
        <v>79.255319148936167</v>
      </c>
      <c r="T31" s="15">
        <f t="shared" si="9"/>
        <v>76.063829787234042</v>
      </c>
      <c r="U31" s="15">
        <f t="shared" si="9"/>
        <v>78.723404255319153</v>
      </c>
      <c r="V31" s="15">
        <f t="shared" si="9"/>
        <v>80.319148936170208</v>
      </c>
      <c r="W31" s="15">
        <f t="shared" si="9"/>
        <v>76.063829787234042</v>
      </c>
      <c r="X31" s="15">
        <f t="shared" si="9"/>
        <v>75</v>
      </c>
      <c r="Y31" s="15">
        <f>(Y12/(220-32))*100</f>
        <v>78.723404255319153</v>
      </c>
      <c r="Z31" s="15">
        <f t="shared" si="9"/>
        <v>72.872340425531917</v>
      </c>
      <c r="AA31" s="15">
        <f t="shared" si="9"/>
        <v>79.255319148936167</v>
      </c>
      <c r="AB31" s="15">
        <f t="shared" si="9"/>
        <v>79.787234042553195</v>
      </c>
      <c r="AC31" s="15">
        <f t="shared" si="9"/>
        <v>78.723404255319153</v>
      </c>
      <c r="AD31" s="15">
        <f t="shared" si="9"/>
        <v>79.255319148936167</v>
      </c>
      <c r="AE31" s="15">
        <f t="shared" si="9"/>
        <v>82.978723404255319</v>
      </c>
      <c r="AF31" s="15">
        <f t="shared" si="9"/>
        <v>76.063829787234042</v>
      </c>
      <c r="AG31" s="15">
        <f t="shared" si="9"/>
        <v>80.319148936170208</v>
      </c>
      <c r="AH31" s="15">
        <f t="shared" si="9"/>
        <v>83.510638297872347</v>
      </c>
      <c r="AI31" s="15">
        <f t="shared" si="9"/>
        <v>78.191489361702125</v>
      </c>
      <c r="AJ31" s="15">
        <f t="shared" si="9"/>
        <v>77.127659574468083</v>
      </c>
      <c r="AK31" s="15">
        <f t="shared" si="9"/>
        <v>82.446808510638306</v>
      </c>
      <c r="AL31" s="15">
        <f t="shared" si="9"/>
        <v>77.659574468085097</v>
      </c>
      <c r="AM31" s="15">
        <f>(AM12/(220-32))*100</f>
        <v>77.659574468085097</v>
      </c>
      <c r="AN31" s="15">
        <f t="shared" si="9"/>
        <v>94.680851063829792</v>
      </c>
    </row>
    <row r="32" spans="1:41" x14ac:dyDescent="0.3">
      <c r="A32" s="10">
        <v>9</v>
      </c>
      <c r="B32" s="15">
        <f>(B13/(220-34))*100</f>
        <v>40.322580645161288</v>
      </c>
      <c r="C32" s="15">
        <f t="shared" ref="C32:AN32" si="10">(C13/(220-34))*100</f>
        <v>57.526881720430111</v>
      </c>
      <c r="D32" s="15">
        <f t="shared" si="10"/>
        <v>45.698924731182792</v>
      </c>
      <c r="E32" s="15">
        <f t="shared" si="10"/>
        <v>65.053763440860209</v>
      </c>
      <c r="F32" s="15">
        <f t="shared" si="10"/>
        <v>58.602150537634415</v>
      </c>
      <c r="G32" s="15">
        <f t="shared" si="10"/>
        <v>62.903225806451616</v>
      </c>
      <c r="H32" s="15">
        <f t="shared" si="10"/>
        <v>70.967741935483872</v>
      </c>
      <c r="I32" s="15">
        <f t="shared" si="10"/>
        <v>60.215053763440864</v>
      </c>
      <c r="J32" s="15">
        <f t="shared" si="10"/>
        <v>65.053763440860209</v>
      </c>
      <c r="K32" s="15">
        <f t="shared" si="10"/>
        <v>70.430107526881727</v>
      </c>
      <c r="L32" s="15">
        <f t="shared" si="10"/>
        <v>63.978494623655912</v>
      </c>
      <c r="M32" s="15">
        <f t="shared" si="10"/>
        <v>67.741935483870961</v>
      </c>
      <c r="N32" s="15">
        <f t="shared" si="10"/>
        <v>72.58064516129032</v>
      </c>
      <c r="O32" s="15">
        <f t="shared" si="10"/>
        <v>66.666666666666657</v>
      </c>
      <c r="P32" s="15">
        <f t="shared" si="10"/>
        <v>69.354838709677423</v>
      </c>
      <c r="Q32" s="15">
        <f t="shared" si="10"/>
        <v>76.881720430107521</v>
      </c>
      <c r="R32" s="15">
        <f t="shared" si="10"/>
        <v>68.817204301075279</v>
      </c>
      <c r="S32" s="15">
        <f t="shared" si="10"/>
        <v>70.967741935483872</v>
      </c>
      <c r="T32" s="15">
        <f t="shared" si="10"/>
        <v>76.344086021505376</v>
      </c>
      <c r="U32" s="15">
        <f t="shared" si="10"/>
        <v>69.354838709677423</v>
      </c>
      <c r="V32" s="15">
        <f t="shared" si="10"/>
        <v>70.430107526881727</v>
      </c>
      <c r="W32" s="15">
        <f>(W13/(220-34))*100</f>
        <v>76.344086021505376</v>
      </c>
      <c r="X32" s="15">
        <f t="shared" si="10"/>
        <v>68.817204301075279</v>
      </c>
      <c r="Y32" s="15">
        <f t="shared" si="10"/>
        <v>70.967741935483872</v>
      </c>
      <c r="Z32" s="15">
        <f t="shared" si="10"/>
        <v>77.41935483870968</v>
      </c>
      <c r="AA32" s="15">
        <f t="shared" si="10"/>
        <v>69.892473118279568</v>
      </c>
      <c r="AB32" s="15">
        <f t="shared" si="10"/>
        <v>72.043010752688176</v>
      </c>
      <c r="AC32" s="15">
        <f t="shared" si="10"/>
        <v>78.494623655913969</v>
      </c>
      <c r="AD32" s="15">
        <f t="shared" si="10"/>
        <v>72.58064516129032</v>
      </c>
      <c r="AE32" s="15">
        <f t="shared" si="10"/>
        <v>74.193548387096769</v>
      </c>
      <c r="AF32" s="15">
        <f t="shared" si="10"/>
        <v>80.107526881720432</v>
      </c>
      <c r="AG32" s="15">
        <f t="shared" si="10"/>
        <v>70.430107526881727</v>
      </c>
      <c r="AH32" s="15">
        <f t="shared" si="10"/>
        <v>76.881720430107521</v>
      </c>
      <c r="AI32" s="15">
        <f t="shared" si="10"/>
        <v>79.032258064516128</v>
      </c>
      <c r="AJ32" s="15">
        <f t="shared" si="10"/>
        <v>71.505376344086031</v>
      </c>
      <c r="AK32" s="15">
        <f t="shared" si="10"/>
        <v>75.806451612903231</v>
      </c>
      <c r="AL32" s="15">
        <f t="shared" si="10"/>
        <v>80.645161290322577</v>
      </c>
      <c r="AM32" s="15">
        <f t="shared" si="10"/>
        <v>73.118279569892479</v>
      </c>
      <c r="AN32" s="15">
        <f t="shared" si="10"/>
        <v>75.268817204301072</v>
      </c>
    </row>
    <row r="33" spans="1:40" x14ac:dyDescent="0.3">
      <c r="A33" s="10">
        <v>10</v>
      </c>
      <c r="B33" s="15">
        <f>(B14/(220-35))*100</f>
        <v>38.918918918918919</v>
      </c>
      <c r="C33" s="15">
        <f t="shared" ref="C33:AN34" si="11">(C14/(220-35))*100</f>
        <v>67.027027027027032</v>
      </c>
      <c r="D33" s="15">
        <f t="shared" si="11"/>
        <v>45.405405405405411</v>
      </c>
      <c r="E33" s="15">
        <f t="shared" si="11"/>
        <v>72.432432432432435</v>
      </c>
      <c r="F33" s="15">
        <f t="shared" si="11"/>
        <v>72.972972972972968</v>
      </c>
      <c r="G33" s="15">
        <f t="shared" si="11"/>
        <v>71.351351351351354</v>
      </c>
      <c r="H33" s="15">
        <f>(H14/(220-35))*100</f>
        <v>74.054054054054049</v>
      </c>
      <c r="I33" s="15">
        <f t="shared" si="11"/>
        <v>74.594594594594597</v>
      </c>
      <c r="J33" s="15">
        <f t="shared" si="11"/>
        <v>70.810810810810807</v>
      </c>
      <c r="K33" s="15">
        <f t="shared" si="11"/>
        <v>73.513513513513516</v>
      </c>
      <c r="L33" s="15">
        <f t="shared" si="11"/>
        <v>77.297297297297291</v>
      </c>
      <c r="M33" s="15">
        <f t="shared" si="11"/>
        <v>74.054054054054049</v>
      </c>
      <c r="N33" s="15">
        <f t="shared" si="11"/>
        <v>77.837837837837839</v>
      </c>
      <c r="O33" s="15">
        <f t="shared" si="11"/>
        <v>78.378378378378372</v>
      </c>
      <c r="P33" s="15">
        <f t="shared" si="11"/>
        <v>76.756756756756758</v>
      </c>
      <c r="Q33" s="15">
        <f t="shared" si="11"/>
        <v>77.837837837837839</v>
      </c>
      <c r="R33" s="15">
        <f t="shared" si="11"/>
        <v>81.081081081081081</v>
      </c>
      <c r="S33" s="15">
        <f t="shared" si="11"/>
        <v>78.378378378378372</v>
      </c>
      <c r="T33" s="15">
        <f t="shared" si="11"/>
        <v>79.459459459459453</v>
      </c>
      <c r="U33" s="15">
        <f t="shared" si="11"/>
        <v>78.378378378378372</v>
      </c>
      <c r="V33" s="15">
        <f t="shared" si="11"/>
        <v>84.324324324324323</v>
      </c>
      <c r="W33" s="15">
        <f t="shared" si="11"/>
        <v>80</v>
      </c>
      <c r="X33" s="15">
        <f t="shared" si="11"/>
        <v>81.081081081081081</v>
      </c>
      <c r="Y33" s="15">
        <f t="shared" si="11"/>
        <v>84.324324324324323</v>
      </c>
      <c r="Z33" s="15">
        <f t="shared" si="11"/>
        <v>81.621621621621614</v>
      </c>
      <c r="AA33" s="15">
        <f t="shared" si="11"/>
        <v>81.081081081081081</v>
      </c>
      <c r="AB33" s="15">
        <f t="shared" si="11"/>
        <v>83.78378378378379</v>
      </c>
      <c r="AC33" s="15">
        <f t="shared" si="11"/>
        <v>78.918918918918919</v>
      </c>
      <c r="AD33" s="15">
        <f t="shared" si="11"/>
        <v>82.162162162162161</v>
      </c>
      <c r="AE33" s="15">
        <f t="shared" si="11"/>
        <v>85.405405405405403</v>
      </c>
      <c r="AF33" s="15">
        <f t="shared" si="11"/>
        <v>84.324324324324323</v>
      </c>
      <c r="AG33" s="15">
        <f t="shared" si="11"/>
        <v>84.324324324324323</v>
      </c>
      <c r="AH33" s="15">
        <f t="shared" si="11"/>
        <v>87.027027027027032</v>
      </c>
      <c r="AI33" s="15">
        <f t="shared" si="11"/>
        <v>86.486486486486484</v>
      </c>
      <c r="AJ33" s="15">
        <f t="shared" si="11"/>
        <v>83.78378378378379</v>
      </c>
      <c r="AK33" s="15">
        <f t="shared" si="11"/>
        <v>87.027027027027032</v>
      </c>
      <c r="AL33" s="15">
        <f t="shared" si="11"/>
        <v>84.86486486486487</v>
      </c>
      <c r="AM33" s="15">
        <f t="shared" si="11"/>
        <v>85.405405405405403</v>
      </c>
      <c r="AN33" s="15">
        <f t="shared" si="11"/>
        <v>86.486486486486484</v>
      </c>
    </row>
    <row r="34" spans="1:40" ht="15" thickBot="1" x14ac:dyDescent="0.35">
      <c r="A34" s="10">
        <v>11</v>
      </c>
      <c r="B34" s="15">
        <f>(B15/(220-35))*100</f>
        <v>62.162162162162161</v>
      </c>
      <c r="C34" s="15">
        <f>(C15/(220-35))*100</f>
        <v>64.86486486486487</v>
      </c>
      <c r="D34" s="15">
        <f>(D15/(220-35))*100</f>
        <v>57.297297297297298</v>
      </c>
      <c r="E34" s="15">
        <f t="shared" si="11"/>
        <v>67.567567567567565</v>
      </c>
      <c r="F34" s="15">
        <f t="shared" si="11"/>
        <v>71.891891891891888</v>
      </c>
      <c r="G34" s="15">
        <f t="shared" si="11"/>
        <v>71.351351351351354</v>
      </c>
      <c r="H34" s="15">
        <f>(H15/(220-35))*100</f>
        <v>72.432432432432435</v>
      </c>
      <c r="I34" s="15">
        <f>(I15/(220-35))*100</f>
        <v>75.675675675675677</v>
      </c>
      <c r="J34" s="15">
        <f>(J15/(220-35))*100</f>
        <v>74.054054054054049</v>
      </c>
      <c r="K34" s="15">
        <f t="shared" si="11"/>
        <v>71.351351351351354</v>
      </c>
      <c r="L34" s="15">
        <f t="shared" si="11"/>
        <v>74.594594594594597</v>
      </c>
      <c r="M34" s="15">
        <f t="shared" si="11"/>
        <v>77.297297297297291</v>
      </c>
      <c r="N34" s="15">
        <f t="shared" si="11"/>
        <v>75.675675675675677</v>
      </c>
      <c r="O34" s="15">
        <f t="shared" si="11"/>
        <v>74.594594594594597</v>
      </c>
      <c r="P34" s="15">
        <f t="shared" si="11"/>
        <v>78.378378378378372</v>
      </c>
      <c r="Q34" s="15">
        <f t="shared" si="11"/>
        <v>72.972972972972968</v>
      </c>
      <c r="R34" s="15">
        <f t="shared" si="11"/>
        <v>75.13513513513513</v>
      </c>
      <c r="S34" s="15">
        <f t="shared" si="11"/>
        <v>79.459459459459453</v>
      </c>
      <c r="T34" s="15">
        <f t="shared" si="11"/>
        <v>74.594594594594597</v>
      </c>
      <c r="U34" s="15">
        <f t="shared" si="11"/>
        <v>76.756756756756758</v>
      </c>
      <c r="V34" s="15">
        <f t="shared" si="11"/>
        <v>80</v>
      </c>
      <c r="W34" s="15">
        <f t="shared" si="11"/>
        <v>80</v>
      </c>
      <c r="X34" s="15">
        <f t="shared" si="11"/>
        <v>76.21621621621621</v>
      </c>
      <c r="Y34" s="15">
        <f t="shared" si="11"/>
        <v>80</v>
      </c>
      <c r="Z34" s="15">
        <f t="shared" si="11"/>
        <v>77.837837837837839</v>
      </c>
      <c r="AA34" s="15">
        <f t="shared" si="11"/>
        <v>77.837837837837839</v>
      </c>
      <c r="AB34" s="15">
        <f t="shared" si="11"/>
        <v>80</v>
      </c>
      <c r="AC34" s="15">
        <f t="shared" si="11"/>
        <v>78.378378378378372</v>
      </c>
      <c r="AD34" s="15">
        <f t="shared" si="11"/>
        <v>78.378378378378372</v>
      </c>
      <c r="AE34" s="15">
        <f t="shared" si="11"/>
        <v>82.162162162162161</v>
      </c>
      <c r="AF34" s="15">
        <f t="shared" si="11"/>
        <v>77.837837837837839</v>
      </c>
      <c r="AG34" s="15">
        <f>(AG15/(220-35))*100</f>
        <v>79.459459459459453</v>
      </c>
      <c r="AH34" s="15">
        <f>(AH15/(220-35))*100</f>
        <v>80.540540540540533</v>
      </c>
      <c r="AI34" s="15">
        <f t="shared" si="11"/>
        <v>79.459459459459453</v>
      </c>
      <c r="AJ34" s="15">
        <f t="shared" si="11"/>
        <v>77.297297297297291</v>
      </c>
      <c r="AK34" s="15">
        <f t="shared" si="11"/>
        <v>80.540540540540533</v>
      </c>
      <c r="AL34" s="15">
        <f t="shared" si="11"/>
        <v>80</v>
      </c>
      <c r="AM34" s="15">
        <f t="shared" si="11"/>
        <v>77.837837837837839</v>
      </c>
      <c r="AN34" s="15">
        <f t="shared" si="11"/>
        <v>82.162162162162161</v>
      </c>
    </row>
    <row r="35" spans="1:40" x14ac:dyDescent="0.3">
      <c r="A35" s="19" t="s">
        <v>10</v>
      </c>
      <c r="B35" s="29">
        <f>AVERAGE(B24:B26,B28:B29,B31:B34)</f>
        <v>42.639551954803629</v>
      </c>
      <c r="C35" s="29">
        <f t="shared" ref="C35:AN35" si="12">AVERAGE(C24:C26,C28:C29,C31:C34)</f>
        <v>59.295316161875107</v>
      </c>
      <c r="D35" s="29">
        <f t="shared" si="12"/>
        <v>50.797934663921318</v>
      </c>
      <c r="E35" s="29">
        <f t="shared" si="12"/>
        <v>73.788598275805228</v>
      </c>
      <c r="F35" s="29">
        <f t="shared" si="12"/>
        <v>72.546880955907611</v>
      </c>
      <c r="G35" s="29">
        <f t="shared" si="12"/>
        <v>72.883086737204039</v>
      </c>
      <c r="H35" s="29">
        <f t="shared" si="12"/>
        <v>76.654603451162657</v>
      </c>
      <c r="I35" s="29">
        <f t="shared" si="12"/>
        <v>74.610544160083435</v>
      </c>
      <c r="J35" s="29">
        <f t="shared" si="12"/>
        <v>76.725986743483674</v>
      </c>
      <c r="K35" s="29">
        <f t="shared" si="12"/>
        <v>77.68435621018709</v>
      </c>
      <c r="L35" s="29">
        <f t="shared" si="12"/>
        <v>76.110872439843234</v>
      </c>
      <c r="M35" s="29">
        <f t="shared" si="12"/>
        <v>78.573972499034284</v>
      </c>
      <c r="N35" s="29">
        <f t="shared" si="12"/>
        <v>79.857366080109287</v>
      </c>
      <c r="O35" s="29">
        <f t="shared" si="12"/>
        <v>77.498491597867613</v>
      </c>
      <c r="P35" s="29">
        <f t="shared" si="12"/>
        <v>80.805558977132449</v>
      </c>
      <c r="Q35" s="29">
        <f t="shared" si="12"/>
        <v>80.381560173869659</v>
      </c>
      <c r="R35" s="29">
        <f t="shared" si="12"/>
        <v>78.587272635565427</v>
      </c>
      <c r="S35" s="29">
        <f t="shared" si="12"/>
        <v>81.540619888475661</v>
      </c>
      <c r="T35" s="29">
        <f t="shared" si="12"/>
        <v>81.264158416376191</v>
      </c>
      <c r="U35" s="29">
        <f t="shared" si="12"/>
        <v>79.234603464601065</v>
      </c>
      <c r="V35" s="29">
        <f t="shared" si="12"/>
        <v>82.793623531572877</v>
      </c>
      <c r="W35" s="29">
        <f t="shared" si="12"/>
        <v>82.321419993970409</v>
      </c>
      <c r="X35" s="29">
        <f t="shared" si="12"/>
        <v>78.990033059785588</v>
      </c>
      <c r="Y35" s="29">
        <f t="shared" si="12"/>
        <v>83.903024276967827</v>
      </c>
      <c r="Z35" s="29">
        <f t="shared" si="12"/>
        <v>82.152765648148531</v>
      </c>
      <c r="AA35" s="29">
        <f t="shared" si="12"/>
        <v>79.924439998788614</v>
      </c>
      <c r="AB35" s="29">
        <f t="shared" si="12"/>
        <v>84.616374136356725</v>
      </c>
      <c r="AC35" s="29">
        <f t="shared" si="12"/>
        <v>83.057451446354094</v>
      </c>
      <c r="AD35" s="29">
        <f t="shared" si="12"/>
        <v>80.860720803356813</v>
      </c>
      <c r="AE35" s="29">
        <f t="shared" si="12"/>
        <v>85.432976101246609</v>
      </c>
      <c r="AF35" s="29">
        <f t="shared" si="12"/>
        <v>83.866508977374508</v>
      </c>
      <c r="AG35" s="29">
        <f t="shared" si="12"/>
        <v>80.77774921225064</v>
      </c>
      <c r="AH35" s="29">
        <f>AVERAGE(AH24:AH26,AH28:AH29,AH31:AH34)</f>
        <v>86.591928175813351</v>
      </c>
      <c r="AI35" s="29">
        <f t="shared" si="12"/>
        <v>83.820943367048557</v>
      </c>
      <c r="AJ35" s="29">
        <f t="shared" si="12"/>
        <v>80.319538101154393</v>
      </c>
      <c r="AK35" s="29">
        <f t="shared" si="12"/>
        <v>86.783585560959594</v>
      </c>
      <c r="AL35" s="29">
        <f t="shared" si="12"/>
        <v>85.018770685935223</v>
      </c>
      <c r="AM35" s="29">
        <f t="shared" si="12"/>
        <v>80.511095041129153</v>
      </c>
      <c r="AN35" s="29">
        <f t="shared" si="12"/>
        <v>88.139997468582493</v>
      </c>
    </row>
    <row r="36" spans="1:40" x14ac:dyDescent="0.3">
      <c r="A36" s="9" t="s">
        <v>11</v>
      </c>
      <c r="B36" s="30">
        <f>STDEV(B24:B26,B28:B29,B31:B34)</f>
        <v>10.571354200408097</v>
      </c>
      <c r="C36" s="30">
        <f t="shared" ref="C36:AN36" si="13">STDEV(C24:C26,C28:C29,C31:C34)</f>
        <v>13.479528761774823</v>
      </c>
      <c r="D36" s="30">
        <f t="shared" si="13"/>
        <v>11.70483561974609</v>
      </c>
      <c r="E36" s="30">
        <f t="shared" si="13"/>
        <v>6.7687723847212959</v>
      </c>
      <c r="F36" s="30">
        <f t="shared" si="13"/>
        <v>7.0173335733946729</v>
      </c>
      <c r="G36" s="30">
        <f t="shared" si="13"/>
        <v>7.1162769790668445</v>
      </c>
      <c r="H36" s="30">
        <f t="shared" si="13"/>
        <v>6.2725326129200276</v>
      </c>
      <c r="I36" s="30">
        <f t="shared" si="13"/>
        <v>7.0003835786127846</v>
      </c>
      <c r="J36" s="30">
        <f t="shared" si="13"/>
        <v>7.192127254662398</v>
      </c>
      <c r="K36" s="30">
        <f t="shared" si="13"/>
        <v>6.9415633066753122</v>
      </c>
      <c r="L36" s="30">
        <f t="shared" si="13"/>
        <v>6.8982721954484525</v>
      </c>
      <c r="M36" s="30">
        <f t="shared" si="13"/>
        <v>6.6478082122672983</v>
      </c>
      <c r="N36" s="30">
        <f t="shared" si="13"/>
        <v>5.8233958975390561</v>
      </c>
      <c r="O36" s="30">
        <f t="shared" si="13"/>
        <v>6.7837143753716607</v>
      </c>
      <c r="P36" s="30">
        <f t="shared" si="13"/>
        <v>6.7518322284543189</v>
      </c>
      <c r="Q36" s="30">
        <f t="shared" si="13"/>
        <v>7.0788885939932076</v>
      </c>
      <c r="R36" s="30">
        <f t="shared" si="13"/>
        <v>6.036277510775105</v>
      </c>
      <c r="S36" s="30">
        <f t="shared" si="13"/>
        <v>6.7848287368371007</v>
      </c>
      <c r="T36" s="30">
        <f t="shared" si="13"/>
        <v>6.3043370054413721</v>
      </c>
      <c r="U36" s="30">
        <f t="shared" si="13"/>
        <v>6.3985640705884554</v>
      </c>
      <c r="V36" s="30">
        <f t="shared" si="13"/>
        <v>6.4593672908617137</v>
      </c>
      <c r="W36" s="30">
        <f t="shared" si="13"/>
        <v>6.4475125877009418</v>
      </c>
      <c r="X36" s="30">
        <f t="shared" si="13"/>
        <v>7.1849350419281048</v>
      </c>
      <c r="Y36" s="30">
        <f t="shared" si="13"/>
        <v>6.7512583983941035</v>
      </c>
      <c r="Z36" s="30">
        <f t="shared" si="13"/>
        <v>6.9965085166671441</v>
      </c>
      <c r="AA36" s="30">
        <f t="shared" si="13"/>
        <v>6.2871740436352592</v>
      </c>
      <c r="AB36" s="30">
        <f t="shared" si="13"/>
        <v>7.1419826705592451</v>
      </c>
      <c r="AC36" s="30">
        <f t="shared" si="13"/>
        <v>6.1363534146812171</v>
      </c>
      <c r="AD36" s="30">
        <f t="shared" si="13"/>
        <v>5.7939206455238166</v>
      </c>
      <c r="AE36" s="30">
        <f t="shared" si="13"/>
        <v>6.0146969949914721</v>
      </c>
      <c r="AF36" s="30">
        <f t="shared" si="13"/>
        <v>6.6704793689792261</v>
      </c>
      <c r="AG36" s="30">
        <f t="shared" si="13"/>
        <v>6.0621944860745023</v>
      </c>
      <c r="AH36" s="30">
        <f>STDEV(AH24:AH26,AH28:AH29,AH31:AH34)</f>
        <v>5.8611644198165278</v>
      </c>
      <c r="AI36" s="30">
        <f t="shared" si="13"/>
        <v>6.7034740830963919</v>
      </c>
      <c r="AJ36" s="30">
        <f t="shared" si="13"/>
        <v>5.9893104812347611</v>
      </c>
      <c r="AK36" s="30">
        <f t="shared" si="13"/>
        <v>6.7772827326773299</v>
      </c>
      <c r="AL36" s="30">
        <f t="shared" si="13"/>
        <v>6.5254753273202306</v>
      </c>
      <c r="AM36" s="30">
        <f t="shared" si="13"/>
        <v>4.7307865147605046</v>
      </c>
      <c r="AN36" s="30">
        <f t="shared" si="13"/>
        <v>6.6838994901801456</v>
      </c>
    </row>
  </sheetData>
  <mergeCells count="26">
    <mergeCell ref="B3:D3"/>
    <mergeCell ref="E3:G3"/>
    <mergeCell ref="H3:J3"/>
    <mergeCell ref="K3:M3"/>
    <mergeCell ref="N3:P3"/>
    <mergeCell ref="Q22:S22"/>
    <mergeCell ref="T22:V22"/>
    <mergeCell ref="W22:Y22"/>
    <mergeCell ref="Z22:AB22"/>
    <mergeCell ref="T3:V3"/>
    <mergeCell ref="W3:Y3"/>
    <mergeCell ref="Z3:AB3"/>
    <mergeCell ref="Q3:S3"/>
    <mergeCell ref="B22:D22"/>
    <mergeCell ref="E22:G22"/>
    <mergeCell ref="H22:J22"/>
    <mergeCell ref="K22:M22"/>
    <mergeCell ref="N22:P22"/>
    <mergeCell ref="AC22:AE22"/>
    <mergeCell ref="AF22:AH22"/>
    <mergeCell ref="AI22:AK22"/>
    <mergeCell ref="AL22:AN22"/>
    <mergeCell ref="AL3:AN3"/>
    <mergeCell ref="AC3:AE3"/>
    <mergeCell ref="AF3:AH3"/>
    <mergeCell ref="AI3:AK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0"/>
  <sheetViews>
    <sheetView zoomScale="90" zoomScaleNormal="90" zoomScalePageLayoutView="90" workbookViewId="0"/>
  </sheetViews>
  <sheetFormatPr defaultColWidth="8.77734375" defaultRowHeight="14.4" x14ac:dyDescent="0.3"/>
  <sheetData>
    <row r="1" spans="1:22" x14ac:dyDescent="0.3">
      <c r="A1" s="2"/>
      <c r="B1" s="53" t="s">
        <v>13</v>
      </c>
      <c r="C1" s="53"/>
      <c r="D1" s="55"/>
      <c r="E1" s="53" t="s">
        <v>14</v>
      </c>
      <c r="F1" s="53"/>
      <c r="G1" s="55"/>
      <c r="H1" s="53" t="s">
        <v>15</v>
      </c>
      <c r="I1" s="53"/>
      <c r="J1" s="55"/>
      <c r="K1" s="53" t="s">
        <v>12</v>
      </c>
      <c r="L1" s="53"/>
      <c r="M1" s="53"/>
    </row>
    <row r="2" spans="1:22" x14ac:dyDescent="0.3">
      <c r="A2" s="32"/>
      <c r="B2" s="56" t="s">
        <v>4</v>
      </c>
      <c r="C2" s="56"/>
      <c r="D2" s="57"/>
      <c r="E2" s="56" t="s">
        <v>4</v>
      </c>
      <c r="F2" s="56"/>
      <c r="G2" s="57"/>
      <c r="H2" s="56" t="s">
        <v>4</v>
      </c>
      <c r="I2" s="56"/>
      <c r="J2" s="57"/>
      <c r="K2" s="56" t="s">
        <v>4</v>
      </c>
      <c r="L2" s="56"/>
      <c r="M2" s="56"/>
    </row>
    <row r="3" spans="1:22" x14ac:dyDescent="0.3">
      <c r="A3" s="2" t="s">
        <v>61</v>
      </c>
      <c r="B3" s="2"/>
      <c r="C3" s="2" t="s">
        <v>60</v>
      </c>
      <c r="D3" s="9" t="s">
        <v>24</v>
      </c>
      <c r="E3" s="2"/>
      <c r="F3" s="2" t="s">
        <v>60</v>
      </c>
      <c r="G3" s="9" t="s">
        <v>24</v>
      </c>
      <c r="H3" s="2"/>
      <c r="I3" s="2" t="s">
        <v>60</v>
      </c>
      <c r="J3" s="9" t="s">
        <v>24</v>
      </c>
      <c r="K3" s="2"/>
      <c r="L3" s="2" t="s">
        <v>60</v>
      </c>
      <c r="M3" s="9" t="s">
        <v>24</v>
      </c>
    </row>
    <row r="4" spans="1:22" x14ac:dyDescent="0.3">
      <c r="A4" s="1">
        <v>1</v>
      </c>
      <c r="B4" s="1"/>
      <c r="C4" s="1">
        <v>371</v>
      </c>
      <c r="D4" s="10">
        <v>37</v>
      </c>
      <c r="E4" s="1"/>
      <c r="F4" s="1">
        <v>364</v>
      </c>
      <c r="G4" s="10">
        <v>28</v>
      </c>
      <c r="H4" s="1"/>
      <c r="I4" s="1">
        <v>106</v>
      </c>
      <c r="J4" s="10">
        <v>33</v>
      </c>
      <c r="K4" s="1"/>
      <c r="L4" s="1">
        <f t="shared" ref="L4:M12" si="0">C4+F4+I4</f>
        <v>841</v>
      </c>
      <c r="M4" s="1">
        <f t="shared" si="0"/>
        <v>98</v>
      </c>
    </row>
    <row r="5" spans="1:22" x14ac:dyDescent="0.3">
      <c r="A5" s="1">
        <v>2</v>
      </c>
      <c r="B5" s="1"/>
      <c r="C5" s="1">
        <v>115</v>
      </c>
      <c r="D5" s="10">
        <v>53</v>
      </c>
      <c r="E5" s="1"/>
      <c r="F5" s="1">
        <v>504</v>
      </c>
      <c r="G5" s="10">
        <v>36</v>
      </c>
      <c r="H5" s="1"/>
      <c r="I5" s="1">
        <v>232</v>
      </c>
      <c r="J5" s="10">
        <v>47</v>
      </c>
      <c r="K5" s="1"/>
      <c r="L5" s="1">
        <f t="shared" si="0"/>
        <v>851</v>
      </c>
      <c r="M5" s="1">
        <f t="shared" si="0"/>
        <v>136</v>
      </c>
    </row>
    <row r="6" spans="1:22" x14ac:dyDescent="0.3">
      <c r="A6" s="1">
        <v>3</v>
      </c>
      <c r="B6" s="1"/>
      <c r="C6" s="1">
        <v>55</v>
      </c>
      <c r="D6" s="10">
        <v>34</v>
      </c>
      <c r="E6" s="1"/>
      <c r="F6" s="1">
        <v>133</v>
      </c>
      <c r="G6" s="10">
        <v>147</v>
      </c>
      <c r="H6" s="1"/>
      <c r="I6" s="1">
        <v>175</v>
      </c>
      <c r="J6" s="10">
        <v>59</v>
      </c>
      <c r="K6" s="1"/>
      <c r="L6" s="1">
        <f t="shared" si="0"/>
        <v>363</v>
      </c>
      <c r="M6" s="1">
        <f t="shared" si="0"/>
        <v>240</v>
      </c>
    </row>
    <row r="7" spans="1:22" x14ac:dyDescent="0.3">
      <c r="A7" s="1">
        <v>5</v>
      </c>
      <c r="B7" s="1"/>
      <c r="C7" s="1">
        <v>218</v>
      </c>
      <c r="D7" s="10">
        <v>85</v>
      </c>
      <c r="E7" s="1"/>
      <c r="F7" s="1">
        <v>383</v>
      </c>
      <c r="G7" s="10">
        <v>46</v>
      </c>
      <c r="H7" s="1"/>
      <c r="I7" s="1">
        <v>322</v>
      </c>
      <c r="J7" s="10">
        <v>46</v>
      </c>
      <c r="K7" s="1"/>
      <c r="L7" s="1">
        <f t="shared" si="0"/>
        <v>923</v>
      </c>
      <c r="M7" s="1">
        <f t="shared" si="0"/>
        <v>177</v>
      </c>
    </row>
    <row r="8" spans="1:22" x14ac:dyDescent="0.3">
      <c r="A8" s="1">
        <v>6</v>
      </c>
      <c r="B8" s="1"/>
      <c r="C8" s="1">
        <v>63</v>
      </c>
      <c r="D8" s="10">
        <v>87</v>
      </c>
      <c r="E8" s="1"/>
      <c r="F8" s="1">
        <v>80</v>
      </c>
      <c r="G8" s="10">
        <v>42</v>
      </c>
      <c r="H8" s="1"/>
      <c r="I8" s="1">
        <v>98</v>
      </c>
      <c r="J8" s="10">
        <v>45</v>
      </c>
      <c r="K8" s="1"/>
      <c r="L8" s="1">
        <f t="shared" si="0"/>
        <v>241</v>
      </c>
      <c r="M8" s="1">
        <f t="shared" si="0"/>
        <v>174</v>
      </c>
    </row>
    <row r="9" spans="1:22" x14ac:dyDescent="0.3">
      <c r="A9" s="1">
        <v>8</v>
      </c>
      <c r="B9" s="1"/>
      <c r="C9" s="1">
        <v>21</v>
      </c>
      <c r="D9" s="10">
        <v>34</v>
      </c>
      <c r="E9" s="1"/>
      <c r="F9" s="1">
        <v>48</v>
      </c>
      <c r="G9" s="10">
        <v>19</v>
      </c>
      <c r="H9" s="1"/>
      <c r="I9" s="1">
        <v>204</v>
      </c>
      <c r="J9" s="10">
        <v>29</v>
      </c>
      <c r="K9" s="1"/>
      <c r="L9" s="1">
        <f t="shared" si="0"/>
        <v>273</v>
      </c>
      <c r="M9" s="1">
        <f t="shared" si="0"/>
        <v>82</v>
      </c>
    </row>
    <row r="10" spans="1:22" x14ac:dyDescent="0.3">
      <c r="A10" s="1">
        <v>9</v>
      </c>
      <c r="B10" s="1"/>
      <c r="C10" s="1">
        <v>66</v>
      </c>
      <c r="D10" s="10">
        <v>25</v>
      </c>
      <c r="E10" s="1"/>
      <c r="F10" s="1">
        <v>69</v>
      </c>
      <c r="G10" s="10">
        <v>30</v>
      </c>
      <c r="H10" s="1"/>
      <c r="I10" s="1">
        <v>99</v>
      </c>
      <c r="J10" s="10">
        <v>41</v>
      </c>
      <c r="K10" s="1"/>
      <c r="L10" s="1">
        <f t="shared" si="0"/>
        <v>234</v>
      </c>
      <c r="M10" s="1">
        <f t="shared" si="0"/>
        <v>96</v>
      </c>
    </row>
    <row r="11" spans="1:22" x14ac:dyDescent="0.3">
      <c r="A11" s="1">
        <v>10</v>
      </c>
      <c r="B11" s="1"/>
      <c r="C11" s="1">
        <v>35</v>
      </c>
      <c r="D11" s="10">
        <v>26</v>
      </c>
      <c r="E11" s="1"/>
      <c r="F11" s="1">
        <v>47</v>
      </c>
      <c r="G11" s="10">
        <v>28</v>
      </c>
      <c r="H11" s="1"/>
      <c r="I11" s="1">
        <v>334</v>
      </c>
      <c r="J11" s="10">
        <v>31</v>
      </c>
      <c r="K11" s="1"/>
      <c r="L11" s="1">
        <f t="shared" si="0"/>
        <v>416</v>
      </c>
      <c r="M11" s="1">
        <f t="shared" si="0"/>
        <v>85</v>
      </c>
    </row>
    <row r="12" spans="1:22" ht="15" thickBot="1" x14ac:dyDescent="0.35">
      <c r="A12" s="3">
        <v>11</v>
      </c>
      <c r="B12" s="3"/>
      <c r="C12" s="3">
        <v>53</v>
      </c>
      <c r="D12" s="31">
        <v>78</v>
      </c>
      <c r="E12" s="3"/>
      <c r="F12" s="3">
        <v>115</v>
      </c>
      <c r="G12" s="31">
        <v>66</v>
      </c>
      <c r="H12" s="3"/>
      <c r="I12" s="3">
        <v>535</v>
      </c>
      <c r="J12" s="31">
        <v>51</v>
      </c>
      <c r="K12" s="3"/>
      <c r="L12" s="3">
        <f t="shared" si="0"/>
        <v>703</v>
      </c>
      <c r="M12" s="3">
        <f t="shared" si="0"/>
        <v>195</v>
      </c>
    </row>
    <row r="14" spans="1:22" x14ac:dyDescent="0.3">
      <c r="A14" s="2"/>
      <c r="B14" s="53" t="s">
        <v>6</v>
      </c>
      <c r="C14" s="53"/>
      <c r="D14" s="53"/>
      <c r="E14" s="53" t="s">
        <v>5</v>
      </c>
      <c r="F14" s="53"/>
      <c r="G14" s="53"/>
      <c r="H14" s="53" t="s">
        <v>20</v>
      </c>
      <c r="I14" s="53"/>
      <c r="J14" s="53"/>
      <c r="K14" s="53" t="s">
        <v>21</v>
      </c>
      <c r="L14" s="53"/>
      <c r="M14" s="53"/>
      <c r="N14" s="53" t="s">
        <v>9</v>
      </c>
      <c r="O14" s="53"/>
      <c r="P14" s="53"/>
      <c r="Q14" s="53" t="s">
        <v>7</v>
      </c>
      <c r="R14" s="53"/>
      <c r="S14" s="53"/>
      <c r="T14" s="53" t="s">
        <v>20</v>
      </c>
      <c r="U14" s="53"/>
      <c r="V14" s="53"/>
    </row>
    <row r="15" spans="1:22" x14ac:dyDescent="0.3">
      <c r="A15" s="2"/>
      <c r="B15" s="53" t="s">
        <v>4</v>
      </c>
      <c r="C15" s="53"/>
      <c r="D15" s="53"/>
      <c r="E15" s="53" t="s">
        <v>4</v>
      </c>
      <c r="F15" s="53"/>
      <c r="G15" s="53"/>
      <c r="H15" s="53" t="s">
        <v>4</v>
      </c>
      <c r="I15" s="53"/>
      <c r="J15" s="53"/>
      <c r="K15" s="53" t="s">
        <v>4</v>
      </c>
      <c r="L15" s="53"/>
      <c r="M15" s="53"/>
      <c r="N15" s="53" t="s">
        <v>4</v>
      </c>
      <c r="O15" s="53"/>
      <c r="P15" s="53"/>
      <c r="Q15" s="53" t="s">
        <v>4</v>
      </c>
      <c r="R15" s="53"/>
      <c r="S15" s="53"/>
      <c r="T15" s="53" t="s">
        <v>4</v>
      </c>
      <c r="U15" s="53"/>
      <c r="V15" s="53"/>
    </row>
    <row r="16" spans="1:22" x14ac:dyDescent="0.3">
      <c r="A16" s="2" t="s">
        <v>61</v>
      </c>
      <c r="B16" s="2"/>
      <c r="C16" s="2" t="s">
        <v>60</v>
      </c>
      <c r="D16" s="2" t="s">
        <v>24</v>
      </c>
      <c r="E16" s="2"/>
      <c r="F16" s="2" t="s">
        <v>60</v>
      </c>
      <c r="G16" s="2" t="s">
        <v>24</v>
      </c>
      <c r="H16" s="2"/>
      <c r="I16" s="2" t="s">
        <v>60</v>
      </c>
      <c r="J16" s="2" t="s">
        <v>24</v>
      </c>
      <c r="K16" s="2"/>
      <c r="L16" s="2" t="s">
        <v>60</v>
      </c>
      <c r="M16" s="2" t="s">
        <v>24</v>
      </c>
      <c r="N16" s="2"/>
      <c r="O16" s="2" t="s">
        <v>60</v>
      </c>
      <c r="P16" s="2" t="s">
        <v>24</v>
      </c>
      <c r="Q16" s="2"/>
      <c r="R16" s="2" t="s">
        <v>60</v>
      </c>
      <c r="S16" s="2" t="s">
        <v>24</v>
      </c>
      <c r="T16" s="2"/>
      <c r="U16" s="2" t="s">
        <v>60</v>
      </c>
      <c r="V16" s="2" t="s">
        <v>24</v>
      </c>
    </row>
    <row r="17" spans="1:22" x14ac:dyDescent="0.3">
      <c r="A17" s="1">
        <v>1</v>
      </c>
      <c r="B17" s="1"/>
      <c r="C17" s="1">
        <v>67.7</v>
      </c>
      <c r="D17" s="1">
        <v>67.2</v>
      </c>
      <c r="E17" s="1"/>
      <c r="F17" s="1">
        <v>67.599999999999994</v>
      </c>
      <c r="G17" s="1">
        <v>66.900000000000006</v>
      </c>
      <c r="H17" s="1"/>
      <c r="I17" s="1">
        <v>630</v>
      </c>
      <c r="J17" s="1">
        <v>0</v>
      </c>
      <c r="K17" s="1"/>
      <c r="L17" s="1">
        <v>700</v>
      </c>
      <c r="M17" s="1">
        <v>300</v>
      </c>
      <c r="N17" s="1"/>
      <c r="O17" s="1">
        <f t="shared" ref="O17:P25" si="1">F17-C17</f>
        <v>-0.10000000000000853</v>
      </c>
      <c r="P17" s="1">
        <f t="shared" si="1"/>
        <v>-0.29999999999999716</v>
      </c>
      <c r="Q17" s="1"/>
      <c r="R17" s="1">
        <v>67.3</v>
      </c>
      <c r="S17" s="1">
        <v>66.7</v>
      </c>
      <c r="T17" s="1"/>
      <c r="U17" s="1">
        <v>380</v>
      </c>
      <c r="V17" s="1">
        <v>0</v>
      </c>
    </row>
    <row r="18" spans="1:22" x14ac:dyDescent="0.3">
      <c r="A18" s="1">
        <v>2</v>
      </c>
      <c r="B18" s="1"/>
      <c r="C18" s="1">
        <v>63.7</v>
      </c>
      <c r="D18" s="1">
        <v>63.7</v>
      </c>
      <c r="E18" s="1"/>
      <c r="F18" s="1">
        <v>63.8</v>
      </c>
      <c r="G18" s="1">
        <v>63.1</v>
      </c>
      <c r="H18" s="1"/>
      <c r="I18" s="1">
        <v>700</v>
      </c>
      <c r="J18" s="1">
        <v>0</v>
      </c>
      <c r="K18" s="1"/>
      <c r="L18" s="1">
        <v>600</v>
      </c>
      <c r="M18" s="1">
        <v>600</v>
      </c>
      <c r="N18" s="1"/>
      <c r="O18" s="1">
        <f t="shared" si="1"/>
        <v>9.9999999999994316E-2</v>
      </c>
      <c r="P18" s="1">
        <f t="shared" si="1"/>
        <v>-0.60000000000000142</v>
      </c>
      <c r="Q18" s="1"/>
      <c r="R18" s="1">
        <v>63.2</v>
      </c>
      <c r="S18" s="1">
        <v>62.7</v>
      </c>
      <c r="T18" s="1"/>
      <c r="U18" s="1">
        <v>380</v>
      </c>
      <c r="V18" s="1">
        <v>0</v>
      </c>
    </row>
    <row r="19" spans="1:22" x14ac:dyDescent="0.3">
      <c r="A19" s="1">
        <v>3</v>
      </c>
      <c r="B19" s="1"/>
      <c r="C19" s="1">
        <v>76.099999999999994</v>
      </c>
      <c r="D19" s="1">
        <v>76.400000000000006</v>
      </c>
      <c r="E19" s="1"/>
      <c r="F19" s="1">
        <v>76.099999999999994</v>
      </c>
      <c r="G19" s="1">
        <v>75.5</v>
      </c>
      <c r="H19" s="1"/>
      <c r="I19" s="1">
        <v>1000</v>
      </c>
      <c r="J19" s="1">
        <v>0</v>
      </c>
      <c r="K19" s="1"/>
      <c r="L19" s="1">
        <v>1000</v>
      </c>
      <c r="M19" s="1">
        <v>900</v>
      </c>
      <c r="N19" s="1"/>
      <c r="O19" s="1">
        <f t="shared" si="1"/>
        <v>0</v>
      </c>
      <c r="P19" s="1">
        <f t="shared" si="1"/>
        <v>-0.90000000000000568</v>
      </c>
      <c r="Q19" s="1"/>
      <c r="R19" s="1">
        <v>76.099999999999994</v>
      </c>
      <c r="S19" s="1">
        <v>75.099999999999994</v>
      </c>
      <c r="T19" s="1"/>
      <c r="U19" s="1">
        <v>380</v>
      </c>
      <c r="V19" s="1">
        <v>0</v>
      </c>
    </row>
    <row r="20" spans="1:22" x14ac:dyDescent="0.3">
      <c r="A20" s="1">
        <v>5</v>
      </c>
      <c r="B20" s="1"/>
      <c r="C20" s="1">
        <v>64.7</v>
      </c>
      <c r="D20" s="1">
        <v>64.2</v>
      </c>
      <c r="E20" s="1"/>
      <c r="F20" s="1">
        <v>64.3</v>
      </c>
      <c r="G20" s="1">
        <v>63.7</v>
      </c>
      <c r="H20" s="1"/>
      <c r="I20" s="1">
        <v>600</v>
      </c>
      <c r="J20" s="1">
        <v>0</v>
      </c>
      <c r="K20" s="1"/>
      <c r="L20" s="1">
        <v>1000</v>
      </c>
      <c r="M20" s="1">
        <v>500</v>
      </c>
      <c r="N20" s="1"/>
      <c r="O20" s="1">
        <f t="shared" si="1"/>
        <v>-0.40000000000000568</v>
      </c>
      <c r="P20" s="1">
        <f t="shared" si="1"/>
        <v>-0.5</v>
      </c>
      <c r="Q20" s="1"/>
      <c r="R20" s="1">
        <v>63.8</v>
      </c>
      <c r="S20" s="1">
        <v>63.4</v>
      </c>
      <c r="T20" s="1"/>
      <c r="U20" s="1">
        <v>380</v>
      </c>
      <c r="V20" s="1">
        <v>0</v>
      </c>
    </row>
    <row r="21" spans="1:22" x14ac:dyDescent="0.3">
      <c r="A21" s="1">
        <v>6</v>
      </c>
      <c r="B21" s="1"/>
      <c r="C21" s="1">
        <v>81.400000000000006</v>
      </c>
      <c r="D21" s="1">
        <v>80.400000000000006</v>
      </c>
      <c r="E21" s="1"/>
      <c r="F21" s="1">
        <v>81.3</v>
      </c>
      <c r="G21" s="1">
        <v>80.2</v>
      </c>
      <c r="H21" s="1"/>
      <c r="I21" s="1">
        <v>780</v>
      </c>
      <c r="J21" s="1">
        <v>30</v>
      </c>
      <c r="K21" s="1"/>
      <c r="L21" s="1">
        <v>900</v>
      </c>
      <c r="M21" s="1">
        <v>200</v>
      </c>
      <c r="N21" s="1"/>
      <c r="O21" s="1">
        <f t="shared" si="1"/>
        <v>-0.10000000000000853</v>
      </c>
      <c r="P21" s="1">
        <f t="shared" si="1"/>
        <v>-0.20000000000000284</v>
      </c>
      <c r="Q21" s="1"/>
      <c r="R21" s="1">
        <v>81.5</v>
      </c>
      <c r="S21" s="1">
        <v>80</v>
      </c>
      <c r="T21" s="1"/>
      <c r="U21" s="1">
        <v>570</v>
      </c>
      <c r="V21" s="1">
        <v>0</v>
      </c>
    </row>
    <row r="22" spans="1:22" x14ac:dyDescent="0.3">
      <c r="A22" s="1">
        <v>8</v>
      </c>
      <c r="B22" s="1"/>
      <c r="C22" s="1">
        <v>70.099999999999994</v>
      </c>
      <c r="D22" s="1">
        <v>69.900000000000006</v>
      </c>
      <c r="E22" s="1"/>
      <c r="F22" s="1">
        <v>70</v>
      </c>
      <c r="G22" s="1">
        <v>69.400000000000006</v>
      </c>
      <c r="H22" s="1"/>
      <c r="I22" s="1">
        <v>600</v>
      </c>
      <c r="J22" s="1">
        <v>0</v>
      </c>
      <c r="K22" s="1"/>
      <c r="L22" s="1">
        <v>700</v>
      </c>
      <c r="M22" s="1">
        <v>500</v>
      </c>
      <c r="N22" s="1"/>
      <c r="O22" s="1">
        <f t="shared" si="1"/>
        <v>-9.9999999999994316E-2</v>
      </c>
      <c r="P22" s="1">
        <f t="shared" si="1"/>
        <v>-0.5</v>
      </c>
      <c r="Q22" s="1"/>
      <c r="R22" s="1">
        <v>70</v>
      </c>
      <c r="S22" s="1">
        <v>69.3</v>
      </c>
      <c r="T22" s="1"/>
      <c r="U22" s="1">
        <v>380</v>
      </c>
      <c r="V22" s="1">
        <v>0</v>
      </c>
    </row>
    <row r="23" spans="1:22" x14ac:dyDescent="0.3">
      <c r="A23" s="1">
        <v>9</v>
      </c>
      <c r="B23" s="1"/>
      <c r="C23" s="1">
        <v>83.1</v>
      </c>
      <c r="D23" s="1">
        <v>82.5</v>
      </c>
      <c r="E23" s="1"/>
      <c r="F23" s="1">
        <v>83.1</v>
      </c>
      <c r="G23" s="1">
        <v>81.7</v>
      </c>
      <c r="H23" s="1"/>
      <c r="I23" s="1">
        <v>700</v>
      </c>
      <c r="J23" s="1">
        <v>20</v>
      </c>
      <c r="K23" s="1"/>
      <c r="L23" s="1">
        <v>700</v>
      </c>
      <c r="M23" s="1">
        <v>800</v>
      </c>
      <c r="N23" s="1"/>
      <c r="O23" s="1">
        <f t="shared" si="1"/>
        <v>0</v>
      </c>
      <c r="P23" s="1">
        <f t="shared" si="1"/>
        <v>-0.79999999999999716</v>
      </c>
      <c r="Q23" s="1"/>
      <c r="R23" s="1">
        <v>82.9</v>
      </c>
      <c r="S23" s="1">
        <v>81.599999999999994</v>
      </c>
      <c r="T23" s="1"/>
      <c r="U23" s="1">
        <v>380</v>
      </c>
      <c r="V23" s="1">
        <v>0</v>
      </c>
    </row>
    <row r="24" spans="1:22" x14ac:dyDescent="0.3">
      <c r="A24" s="1">
        <v>10</v>
      </c>
      <c r="B24" s="1"/>
      <c r="C24" s="1">
        <v>92.2</v>
      </c>
      <c r="D24" s="1">
        <v>91.5</v>
      </c>
      <c r="E24" s="1"/>
      <c r="F24" s="1">
        <v>92.3</v>
      </c>
      <c r="G24" s="1">
        <v>90.7</v>
      </c>
      <c r="H24" s="1"/>
      <c r="I24" s="1">
        <v>825</v>
      </c>
      <c r="J24" s="1">
        <v>10</v>
      </c>
      <c r="K24" s="1"/>
      <c r="L24" s="1">
        <v>700</v>
      </c>
      <c r="M24" s="1">
        <v>800</v>
      </c>
      <c r="N24" s="1"/>
      <c r="O24" s="1">
        <f t="shared" si="1"/>
        <v>9.9999999999994316E-2</v>
      </c>
      <c r="P24" s="1">
        <f t="shared" si="1"/>
        <v>-0.79999999999999716</v>
      </c>
      <c r="Q24" s="1"/>
      <c r="R24" s="1">
        <v>92.1</v>
      </c>
      <c r="S24" s="1">
        <v>90.4</v>
      </c>
      <c r="T24" s="1"/>
      <c r="U24" s="1">
        <v>380</v>
      </c>
      <c r="V24" s="1">
        <v>0</v>
      </c>
    </row>
    <row r="25" spans="1:22" x14ac:dyDescent="0.3">
      <c r="A25" s="1">
        <v>11</v>
      </c>
      <c r="B25" s="1"/>
      <c r="C25" s="1">
        <v>73.2</v>
      </c>
      <c r="D25" s="1">
        <v>73.900000000000006</v>
      </c>
      <c r="E25" s="1"/>
      <c r="F25" s="1">
        <v>73.2</v>
      </c>
      <c r="G25" s="1">
        <v>73.2</v>
      </c>
      <c r="H25" s="1"/>
      <c r="I25" s="1">
        <v>600</v>
      </c>
      <c r="J25" s="1">
        <v>20</v>
      </c>
      <c r="K25" s="1"/>
      <c r="L25" s="1">
        <v>600</v>
      </c>
      <c r="M25" s="1">
        <v>700</v>
      </c>
      <c r="N25" s="1"/>
      <c r="O25" s="1">
        <f t="shared" si="1"/>
        <v>0</v>
      </c>
      <c r="P25" s="1">
        <f t="shared" si="1"/>
        <v>-0.70000000000000284</v>
      </c>
      <c r="Q25" s="1"/>
      <c r="R25" s="1">
        <v>72.8</v>
      </c>
      <c r="S25" s="1">
        <v>73</v>
      </c>
      <c r="T25" s="1"/>
      <c r="U25" s="1">
        <v>380</v>
      </c>
      <c r="V25" s="1">
        <v>0</v>
      </c>
    </row>
    <row r="28" spans="1:22" ht="21" x14ac:dyDescent="0.4">
      <c r="A28" s="44" t="s">
        <v>55</v>
      </c>
    </row>
    <row r="29" spans="1:22" x14ac:dyDescent="0.3">
      <c r="B29" s="53" t="s">
        <v>56</v>
      </c>
      <c r="C29" s="53"/>
      <c r="D29" s="59"/>
      <c r="E29" s="53" t="s">
        <v>57</v>
      </c>
      <c r="F29" s="53"/>
      <c r="G29" s="59"/>
      <c r="H29" s="53" t="s">
        <v>58</v>
      </c>
      <c r="I29" s="53"/>
      <c r="J29" s="59"/>
    </row>
    <row r="30" spans="1:22" x14ac:dyDescent="0.3">
      <c r="B30" s="53" t="s">
        <v>4</v>
      </c>
      <c r="C30" s="53"/>
      <c r="D30" s="59"/>
      <c r="E30" s="53" t="s">
        <v>4</v>
      </c>
      <c r="F30" s="53"/>
      <c r="G30" s="59"/>
      <c r="H30" s="53" t="s">
        <v>4</v>
      </c>
      <c r="I30" s="53"/>
      <c r="J30" s="59"/>
    </row>
    <row r="31" spans="1:22" x14ac:dyDescent="0.3">
      <c r="A31" s="2" t="s">
        <v>61</v>
      </c>
      <c r="B31" s="2"/>
      <c r="C31" s="2" t="s">
        <v>60</v>
      </c>
      <c r="D31" s="2" t="s">
        <v>24</v>
      </c>
      <c r="E31" s="2"/>
      <c r="F31" s="2" t="s">
        <v>60</v>
      </c>
      <c r="G31" s="2" t="s">
        <v>24</v>
      </c>
      <c r="H31" s="2"/>
      <c r="I31" s="2" t="s">
        <v>60</v>
      </c>
      <c r="J31" s="2" t="s">
        <v>24</v>
      </c>
    </row>
    <row r="32" spans="1:22" x14ac:dyDescent="0.3">
      <c r="A32" s="1">
        <v>1</v>
      </c>
      <c r="C32">
        <f t="shared" ref="C32:D39" si="2">0+I17-C4-L17</f>
        <v>-441</v>
      </c>
      <c r="D32" s="39">
        <f t="shared" si="2"/>
        <v>-337</v>
      </c>
      <c r="F32">
        <f t="shared" ref="F32:G39" si="3">C32+U17-F4</f>
        <v>-425</v>
      </c>
      <c r="G32" s="39">
        <f t="shared" si="3"/>
        <v>-365</v>
      </c>
      <c r="I32">
        <f t="shared" ref="I32:J39" si="4">F32-I4</f>
        <v>-531</v>
      </c>
      <c r="J32" s="39">
        <f t="shared" si="4"/>
        <v>-398</v>
      </c>
    </row>
    <row r="33" spans="1:10" x14ac:dyDescent="0.3">
      <c r="A33" s="1">
        <v>2</v>
      </c>
      <c r="C33">
        <f t="shared" si="2"/>
        <v>-15</v>
      </c>
      <c r="D33" s="39">
        <f t="shared" si="2"/>
        <v>-653</v>
      </c>
      <c r="F33">
        <f t="shared" si="3"/>
        <v>-139</v>
      </c>
      <c r="G33" s="39">
        <f t="shared" si="3"/>
        <v>-689</v>
      </c>
      <c r="I33">
        <f t="shared" si="4"/>
        <v>-371</v>
      </c>
      <c r="J33" s="39">
        <f t="shared" si="4"/>
        <v>-736</v>
      </c>
    </row>
    <row r="34" spans="1:10" x14ac:dyDescent="0.3">
      <c r="A34" s="1">
        <v>3</v>
      </c>
      <c r="C34">
        <f t="shared" si="2"/>
        <v>-55</v>
      </c>
      <c r="D34" s="39">
        <f t="shared" si="2"/>
        <v>-934</v>
      </c>
      <c r="F34">
        <f t="shared" si="3"/>
        <v>192</v>
      </c>
      <c r="G34" s="39">
        <f t="shared" si="3"/>
        <v>-1081</v>
      </c>
      <c r="I34">
        <f t="shared" si="4"/>
        <v>17</v>
      </c>
      <c r="J34" s="39">
        <f t="shared" si="4"/>
        <v>-1140</v>
      </c>
    </row>
    <row r="35" spans="1:10" x14ac:dyDescent="0.3">
      <c r="A35" s="1">
        <v>5</v>
      </c>
      <c r="C35">
        <f t="shared" si="2"/>
        <v>-618</v>
      </c>
      <c r="D35" s="39">
        <f t="shared" si="2"/>
        <v>-585</v>
      </c>
      <c r="F35">
        <f t="shared" si="3"/>
        <v>-621</v>
      </c>
      <c r="G35" s="39">
        <f t="shared" si="3"/>
        <v>-631</v>
      </c>
      <c r="I35">
        <f t="shared" si="4"/>
        <v>-943</v>
      </c>
      <c r="J35" s="39">
        <f t="shared" si="4"/>
        <v>-677</v>
      </c>
    </row>
    <row r="36" spans="1:10" x14ac:dyDescent="0.3">
      <c r="A36" s="1">
        <v>6</v>
      </c>
      <c r="C36">
        <f t="shared" si="2"/>
        <v>-183</v>
      </c>
      <c r="D36" s="39">
        <f t="shared" si="2"/>
        <v>-257</v>
      </c>
      <c r="F36">
        <f t="shared" si="3"/>
        <v>307</v>
      </c>
      <c r="G36" s="39">
        <f t="shared" si="3"/>
        <v>-299</v>
      </c>
      <c r="I36">
        <f t="shared" si="4"/>
        <v>209</v>
      </c>
      <c r="J36" s="39">
        <f t="shared" si="4"/>
        <v>-344</v>
      </c>
    </row>
    <row r="37" spans="1:10" x14ac:dyDescent="0.3">
      <c r="A37" s="1">
        <v>9</v>
      </c>
      <c r="C37">
        <f t="shared" si="2"/>
        <v>-121</v>
      </c>
      <c r="D37" s="39">
        <f t="shared" si="2"/>
        <v>-534</v>
      </c>
      <c r="F37">
        <f t="shared" si="3"/>
        <v>211</v>
      </c>
      <c r="G37" s="39">
        <f t="shared" si="3"/>
        <v>-553</v>
      </c>
      <c r="I37">
        <f t="shared" si="4"/>
        <v>7</v>
      </c>
      <c r="J37" s="39">
        <f t="shared" si="4"/>
        <v>-582</v>
      </c>
    </row>
    <row r="38" spans="1:10" x14ac:dyDescent="0.3">
      <c r="A38" s="1">
        <v>10</v>
      </c>
      <c r="C38">
        <f t="shared" si="2"/>
        <v>-66</v>
      </c>
      <c r="D38" s="39">
        <f t="shared" si="2"/>
        <v>-805</v>
      </c>
      <c r="F38">
        <f t="shared" si="3"/>
        <v>245</v>
      </c>
      <c r="G38" s="39">
        <f t="shared" si="3"/>
        <v>-835</v>
      </c>
      <c r="I38">
        <f t="shared" si="4"/>
        <v>146</v>
      </c>
      <c r="J38" s="39">
        <f t="shared" si="4"/>
        <v>-876</v>
      </c>
    </row>
    <row r="39" spans="1:10" ht="15" thickBot="1" x14ac:dyDescent="0.35">
      <c r="A39" s="38">
        <v>11</v>
      </c>
      <c r="B39" s="45"/>
      <c r="C39" s="45">
        <f t="shared" si="2"/>
        <v>90</v>
      </c>
      <c r="D39" s="46">
        <f t="shared" si="2"/>
        <v>-816</v>
      </c>
      <c r="E39" s="45"/>
      <c r="F39" s="45">
        <f t="shared" si="3"/>
        <v>423</v>
      </c>
      <c r="G39" s="46">
        <f t="shared" si="3"/>
        <v>-844</v>
      </c>
      <c r="H39" s="45"/>
      <c r="I39" s="45">
        <f t="shared" si="4"/>
        <v>89</v>
      </c>
      <c r="J39" s="46">
        <f t="shared" si="4"/>
        <v>-875</v>
      </c>
    </row>
    <row r="40" spans="1:10" x14ac:dyDescent="0.3">
      <c r="A40" s="2"/>
      <c r="B40" s="47"/>
      <c r="C40" s="47"/>
      <c r="D40" s="48"/>
      <c r="E40" s="47"/>
      <c r="F40" s="47"/>
      <c r="G40" s="48"/>
      <c r="H40" s="47"/>
      <c r="I40" s="47"/>
      <c r="J40" s="48"/>
    </row>
  </sheetData>
  <mergeCells count="28">
    <mergeCell ref="B29:D29"/>
    <mergeCell ref="B30:D30"/>
    <mergeCell ref="E29:G29"/>
    <mergeCell ref="E30:G30"/>
    <mergeCell ref="H29:J29"/>
    <mergeCell ref="H30:J30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6fa6db5-9f3a-4c93-9e38-61059ee07e95}" enabled="1" method="Standard" siteId="{4e8d09f7-cc79-4ccb-9149-a4238dd1742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Body Mass</vt:lpstr>
      <vt:lpstr>Urine Mass</vt:lpstr>
      <vt:lpstr>Urine Osm</vt:lpstr>
      <vt:lpstr>Heart Rate</vt:lpstr>
      <vt:lpstr>Net Fluid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Stuart Galloway</cp:lastModifiedBy>
  <dcterms:created xsi:type="dcterms:W3CDTF">2017-05-04T12:00:35Z</dcterms:created>
  <dcterms:modified xsi:type="dcterms:W3CDTF">2025-06-02T16:22:43Z</dcterms:modified>
</cp:coreProperties>
</file>