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r-my.sharepoint.com/personal/sdrg1_stir_ac_uk/Documents/Research/T1D project/T1D study data and docs/"/>
    </mc:Choice>
  </mc:AlternateContent>
  <xr:revisionPtr revIDLastSave="133" documentId="8_{DA96EE2E-E1A8-4B9F-A331-C27B95D56FCE}" xr6:coauthVersionLast="47" xr6:coauthVersionMax="47" xr10:uidLastSave="{883EC075-3E6A-4E49-B640-17D2B7D7CB61}"/>
  <bookViews>
    <workbookView xWindow="-110" yWindow="-110" windowWidth="19420" windowHeight="11500" xr2:uid="{8F92D09B-64C7-44A5-B11A-E3D2F8A94910}"/>
  </bookViews>
  <sheets>
    <sheet name="Insulin" sheetId="1" r:id="rId1"/>
    <sheet name="CHO" sheetId="2" r:id="rId2"/>
    <sheet name="Fluid" sheetId="3" r:id="rId3"/>
  </sheets>
  <calcPr calcId="191029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N4" i="1"/>
  <c r="K4" i="2"/>
  <c r="K5" i="2"/>
  <c r="K6" i="2"/>
  <c r="K7" i="2"/>
  <c r="K8" i="2"/>
  <c r="K9" i="2"/>
  <c r="K10" i="2"/>
  <c r="K11" i="2"/>
  <c r="K12" i="2"/>
  <c r="J5" i="2"/>
  <c r="J6" i="2"/>
  <c r="J7" i="2"/>
  <c r="J8" i="2"/>
  <c r="J9" i="2"/>
  <c r="J10" i="2"/>
  <c r="J11" i="2"/>
  <c r="J12" i="2"/>
  <c r="N5" i="1"/>
  <c r="N6" i="1"/>
  <c r="N9" i="1"/>
  <c r="N10" i="1"/>
  <c r="N12" i="1"/>
  <c r="J8" i="1"/>
  <c r="K8" i="1"/>
  <c r="J7" i="1"/>
  <c r="K7" i="1"/>
  <c r="B4" i="1"/>
  <c r="D4" i="1"/>
  <c r="F4" i="1"/>
  <c r="H4" i="1"/>
  <c r="J4" i="1"/>
  <c r="C4" i="1"/>
  <c r="E4" i="1"/>
  <c r="G4" i="1"/>
  <c r="I4" i="1"/>
  <c r="K4" i="1"/>
  <c r="B5" i="1"/>
  <c r="D5" i="1"/>
  <c r="H5" i="1"/>
  <c r="J5" i="1"/>
  <c r="C5" i="1"/>
  <c r="E5" i="1"/>
  <c r="I5" i="1"/>
  <c r="K5" i="1"/>
  <c r="B6" i="1"/>
  <c r="D6" i="1"/>
  <c r="F6" i="1"/>
  <c r="H6" i="1"/>
  <c r="J6" i="1"/>
  <c r="B9" i="1"/>
  <c r="D9" i="1"/>
  <c r="F9" i="1"/>
  <c r="H9" i="1"/>
  <c r="J9" i="1"/>
  <c r="B10" i="1"/>
  <c r="D10" i="1"/>
  <c r="H10" i="1"/>
  <c r="J10" i="1"/>
  <c r="J11" i="1"/>
  <c r="B12" i="1"/>
  <c r="D12" i="1"/>
  <c r="F12" i="1"/>
  <c r="H12" i="1"/>
  <c r="J12" i="1"/>
  <c r="C6" i="1"/>
  <c r="E6" i="1"/>
  <c r="G6" i="1"/>
  <c r="I6" i="1"/>
  <c r="K6" i="1"/>
  <c r="C9" i="1"/>
  <c r="E9" i="1"/>
  <c r="G9" i="1"/>
  <c r="I9" i="1"/>
  <c r="K9" i="1"/>
  <c r="C10" i="1"/>
  <c r="E10" i="1"/>
  <c r="K10" i="1"/>
  <c r="K11" i="1"/>
  <c r="C12" i="1"/>
  <c r="E12" i="1"/>
  <c r="G12" i="1"/>
  <c r="I12" i="1"/>
  <c r="K12" i="1"/>
</calcChain>
</file>

<file path=xl/sharedStrings.xml><?xml version="1.0" encoding="utf-8"?>
<sst xmlns="http://schemas.openxmlformats.org/spreadsheetml/2006/main" count="48" uniqueCount="15">
  <si>
    <t>Participant ID</t>
  </si>
  <si>
    <t>Exercise</t>
  </si>
  <si>
    <t>Post-Exercise</t>
  </si>
  <si>
    <t>TOTAL</t>
  </si>
  <si>
    <t>Pre-Exercise</t>
  </si>
  <si>
    <t>Pre-Trial (from 12am)</t>
  </si>
  <si>
    <t>0-24 hours</t>
  </si>
  <si>
    <t>24-48 hours</t>
  </si>
  <si>
    <t>Cont</t>
  </si>
  <si>
    <t>Dehy</t>
  </si>
  <si>
    <t>Basal insulin over 24 h</t>
  </si>
  <si>
    <t>Units of insulin</t>
  </si>
  <si>
    <t>Total Additional Insulin administered (by Trial)</t>
  </si>
  <si>
    <t>g of CHO</t>
  </si>
  <si>
    <t>ml of water per day (48 h post-trial diary)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</si>
</sst>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6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92C77-C092-49BA-89B6-F9D7B35BE6C6}">
  <dimension ref="A1:CG26"/>
  <sheetViews>
    <sheetView tabSelected="1" zoomScale="90" zoomScaleNormal="90" workbookViewId="0">
      <selection activeCell="M3" sqref="M3"/>
    </sheetView>
  </sheetViews>
  <sheetFormatPr defaultRowHeight="14.5" x14ac:dyDescent="0.35"/>
  <cols>
    <col min="1" max="1" width="12.81640625" style="2" bestFit="1" customWidth="1"/>
    <col min="2" max="2" width="10.54296875" customWidth="1"/>
    <col min="3" max="3" width="8.7265625" customWidth="1"/>
    <col min="4" max="5" width="10.7265625" customWidth="1"/>
  </cols>
  <sheetData>
    <row r="1" spans="1:85" x14ac:dyDescent="0.35">
      <c r="A1" t="s">
        <v>11</v>
      </c>
    </row>
    <row r="2" spans="1:85" x14ac:dyDescent="0.35">
      <c r="B2" s="7" t="s">
        <v>5</v>
      </c>
      <c r="C2" s="7"/>
      <c r="D2" s="7" t="s">
        <v>4</v>
      </c>
      <c r="E2" s="7"/>
      <c r="F2" s="7" t="s">
        <v>1</v>
      </c>
      <c r="G2" s="7"/>
      <c r="H2" s="7" t="s">
        <v>2</v>
      </c>
      <c r="I2" s="7"/>
      <c r="J2" s="7" t="s">
        <v>3</v>
      </c>
      <c r="K2" s="7"/>
    </row>
    <row r="3" spans="1:85" s="1" customFormat="1" x14ac:dyDescent="0.35">
      <c r="A3" s="3" t="s">
        <v>0</v>
      </c>
      <c r="B3" s="3" t="s">
        <v>8</v>
      </c>
      <c r="C3" s="3" t="s">
        <v>9</v>
      </c>
      <c r="D3" s="3" t="s">
        <v>8</v>
      </c>
      <c r="E3" s="3" t="s">
        <v>9</v>
      </c>
      <c r="F3" s="3" t="s">
        <v>8</v>
      </c>
      <c r="G3" s="3" t="s">
        <v>9</v>
      </c>
      <c r="H3" s="3" t="s">
        <v>8</v>
      </c>
      <c r="I3" s="3" t="s">
        <v>9</v>
      </c>
      <c r="J3" s="3" t="s">
        <v>8</v>
      </c>
      <c r="K3" s="3" t="s">
        <v>9</v>
      </c>
      <c r="M3" t="s">
        <v>10</v>
      </c>
      <c r="N3"/>
      <c r="U3"/>
    </row>
    <row r="4" spans="1:85" x14ac:dyDescent="0.35">
      <c r="A4" s="2">
        <v>1</v>
      </c>
      <c r="B4" s="8">
        <f>(6.03*0.825)+1.6</f>
        <v>6.5747499999999999</v>
      </c>
      <c r="C4" s="8">
        <f>(5.94*0.825)+2.6</f>
        <v>7.5005000000000006</v>
      </c>
      <c r="D4" s="8">
        <f>0.7*1.3</f>
        <v>0.90999999999999992</v>
      </c>
      <c r="E4" s="8">
        <f>0.76*1.3</f>
        <v>0.9880000000000001</v>
      </c>
      <c r="F4" s="8">
        <f>(1*1.3)*0.5</f>
        <v>0.65</v>
      </c>
      <c r="G4" s="8">
        <f>(1*1.3)*0.5</f>
        <v>0.65</v>
      </c>
      <c r="H4" s="8">
        <f>(1.1*1.3)+(0.9*0.75)</f>
        <v>2.1050000000000004</v>
      </c>
      <c r="I4" s="8">
        <f>(1.15*1.3)+(0.85*0.75)</f>
        <v>2.1324999999999998</v>
      </c>
      <c r="J4" s="8">
        <f>SUM(B4+D4+F4+H4)</f>
        <v>10.239750000000001</v>
      </c>
      <c r="K4" s="8">
        <f>SUM(C4+E4+G4+I4)</f>
        <v>11.271000000000001</v>
      </c>
      <c r="M4" s="2">
        <v>1</v>
      </c>
      <c r="N4" s="8">
        <f>(6*0.825)+(3*1.3)+(4*0.75)+(6*0.45)+(5*0.75)</f>
        <v>18.3</v>
      </c>
    </row>
    <row r="5" spans="1:85" x14ac:dyDescent="0.35">
      <c r="A5" s="2">
        <v>2</v>
      </c>
      <c r="B5" s="8">
        <f>(3*0.9)+(0.77*1)</f>
        <v>3.47</v>
      </c>
      <c r="C5" s="8">
        <f>(3*0.9)+(0.73*1)</f>
        <v>3.43</v>
      </c>
      <c r="D5" s="8">
        <f>((0.62*1)*0.5)+2.1</f>
        <v>2.41</v>
      </c>
      <c r="E5" s="8">
        <f>((0.73*1)*0.5)+2.1</f>
        <v>2.4649999999999999</v>
      </c>
      <c r="F5" s="8">
        <v>0.5</v>
      </c>
      <c r="G5" s="8">
        <v>0.5</v>
      </c>
      <c r="H5" s="8">
        <f>(1.38*1)+(0.62*0.5)</f>
        <v>1.69</v>
      </c>
      <c r="I5" s="8">
        <f>(1.33*1)+(0.67*0.5)</f>
        <v>1.665</v>
      </c>
      <c r="J5" s="8">
        <f>SUM(B5+D5+F5+H5)</f>
        <v>8.07</v>
      </c>
      <c r="K5" s="8">
        <f>SUM(C5+E5+G5+I5)</f>
        <v>8.0599999999999987</v>
      </c>
      <c r="M5" s="2">
        <v>2</v>
      </c>
      <c r="N5" s="8">
        <f>(3*0.9)+(4*1)+(3*0.5)+(4*0.15)+(3*0.4)+(3*0.7)+(4*0.8)</f>
        <v>15.3</v>
      </c>
    </row>
    <row r="6" spans="1:85" x14ac:dyDescent="0.35">
      <c r="A6" s="2">
        <v>3</v>
      </c>
      <c r="B6" s="8">
        <f>(3*0.75)+(3*0.725)+(2*1)</f>
        <v>6.4249999999999998</v>
      </c>
      <c r="C6" s="8">
        <f>(3*0.75)+(3*0.725)+(1.94*1)</f>
        <v>6.3650000000000002</v>
      </c>
      <c r="D6" s="8">
        <f>0.62*1</f>
        <v>0.62</v>
      </c>
      <c r="E6" s="8">
        <f>0.666*1</f>
        <v>0.66600000000000004</v>
      </c>
      <c r="F6" s="8">
        <f>(0.39*1)+(0.61*1.2)</f>
        <v>1.1219999999999999</v>
      </c>
      <c r="G6" s="8">
        <f>(0.42*1)+(0.58*1.2)</f>
        <v>1.1159999999999999</v>
      </c>
      <c r="H6" s="8">
        <f>(0.83*(1.2*1.35))+(1.17*1.2)</f>
        <v>2.7485999999999997</v>
      </c>
      <c r="I6" s="8">
        <f>2*(1.2*1.35)</f>
        <v>3.24</v>
      </c>
      <c r="J6" s="8">
        <f t="shared" ref="J6:J12" si="0">SUM(B6+D6+F6+H6)</f>
        <v>10.9156</v>
      </c>
      <c r="K6" s="8">
        <f t="shared" ref="K6:K12" si="1">SUM(C6+E6+G6+I6)</f>
        <v>11.387</v>
      </c>
      <c r="M6" s="2">
        <v>3</v>
      </c>
      <c r="N6" s="8">
        <f>(3*0.75)+(3*0.725)+(3*1)+(3*1.2)+(2*0.8)+(4*0.725)+(6*0.85)</f>
        <v>20.625</v>
      </c>
    </row>
    <row r="7" spans="1:85" x14ac:dyDescent="0.35">
      <c r="A7" s="2">
        <v>5</v>
      </c>
      <c r="B7" s="8"/>
      <c r="C7" s="8"/>
      <c r="D7" s="8">
        <v>2</v>
      </c>
      <c r="E7" s="8">
        <v>2</v>
      </c>
      <c r="F7" s="8">
        <v>0</v>
      </c>
      <c r="G7" s="8">
        <v>0</v>
      </c>
      <c r="H7" s="8">
        <v>0</v>
      </c>
      <c r="I7" s="8">
        <v>0</v>
      </c>
      <c r="J7" s="8">
        <f t="shared" si="0"/>
        <v>2</v>
      </c>
      <c r="K7" s="8">
        <f t="shared" si="1"/>
        <v>2</v>
      </c>
      <c r="M7" s="2">
        <v>5</v>
      </c>
      <c r="N7" s="8">
        <v>22</v>
      </c>
    </row>
    <row r="8" spans="1:85" x14ac:dyDescent="0.35">
      <c r="A8" s="2">
        <v>6</v>
      </c>
      <c r="B8" s="8">
        <v>1</v>
      </c>
      <c r="C8" s="8">
        <v>2</v>
      </c>
      <c r="D8" s="8">
        <v>1.5</v>
      </c>
      <c r="E8" s="8">
        <v>1.5</v>
      </c>
      <c r="F8" s="8">
        <v>0</v>
      </c>
      <c r="G8" s="8">
        <v>0</v>
      </c>
      <c r="H8" s="8">
        <v>1</v>
      </c>
      <c r="I8" s="8">
        <v>1</v>
      </c>
      <c r="J8" s="8">
        <f t="shared" si="0"/>
        <v>3.5</v>
      </c>
      <c r="K8" s="8">
        <f t="shared" si="1"/>
        <v>4.5</v>
      </c>
      <c r="M8" s="2">
        <v>6</v>
      </c>
      <c r="N8" s="8">
        <v>24</v>
      </c>
    </row>
    <row r="9" spans="1:85" x14ac:dyDescent="0.35">
      <c r="A9" s="2">
        <v>8</v>
      </c>
      <c r="B9" s="8">
        <f>(4*1.1)+(4*0.975)+(0.37*0.975)</f>
        <v>8.6607500000000002</v>
      </c>
      <c r="C9" s="8">
        <f>(4*1.1)+(4*0.975)+(0.22*0.975)</f>
        <v>8.5145</v>
      </c>
      <c r="D9" s="8">
        <f>(0.7*0.975)+1.2</f>
        <v>1.8824999999999998</v>
      </c>
      <c r="E9" s="8">
        <f>(0.92*0.975)+1.1</f>
        <v>1.9970000000000001</v>
      </c>
      <c r="F9" s="8">
        <f>(0.975*0.4)+0.5</f>
        <v>0.89</v>
      </c>
      <c r="G9" s="8">
        <f>(0.975*0.4)</f>
        <v>0.39</v>
      </c>
      <c r="H9" s="8">
        <f>(1.75*0.975)+(0.25*0.95)</f>
        <v>1.9437500000000001</v>
      </c>
      <c r="I9" s="8">
        <f>(1.68*0.975)+(0.32*0.95)</f>
        <v>1.9419999999999999</v>
      </c>
      <c r="J9" s="8">
        <f t="shared" si="0"/>
        <v>13.377000000000001</v>
      </c>
      <c r="K9" s="8">
        <f t="shared" si="1"/>
        <v>12.843500000000001</v>
      </c>
      <c r="M9" s="2">
        <v>8</v>
      </c>
      <c r="N9" s="8">
        <f>(4*1.1)+(4*0.975)+(4*0.975)+(4*0.95)+(4*1.1)+(2*1.2)+(2*1.3)</f>
        <v>25.4</v>
      </c>
    </row>
    <row r="10" spans="1:85" x14ac:dyDescent="0.35">
      <c r="A10" s="2">
        <v>9</v>
      </c>
      <c r="B10" s="8">
        <f>(2.5*1.45)+(5.5*1.4)+(0.33*1.4)</f>
        <v>11.786999999999999</v>
      </c>
      <c r="C10" s="8">
        <f>(2.5*1.45)+(5.5*1.4)+(0.76*1.4)</f>
        <v>12.388999999999999</v>
      </c>
      <c r="D10" s="8">
        <f>(0.72*1.4)+2.2</f>
        <v>3.2080000000000002</v>
      </c>
      <c r="E10" s="8">
        <f>(0.57*1.4)+1.3</f>
        <v>2.0979999999999999</v>
      </c>
      <c r="F10" s="8">
        <v>0</v>
      </c>
      <c r="G10" s="8">
        <v>0</v>
      </c>
      <c r="H10" s="8">
        <f>2.8+1</f>
        <v>3.8</v>
      </c>
      <c r="I10" s="8">
        <v>2.8</v>
      </c>
      <c r="J10" s="8">
        <f t="shared" si="0"/>
        <v>18.794999999999998</v>
      </c>
      <c r="K10" s="8">
        <f t="shared" si="1"/>
        <v>17.286999999999999</v>
      </c>
      <c r="M10" s="2">
        <v>9</v>
      </c>
      <c r="N10" s="8">
        <f>(2.5*1.45)+(5.5*1.4)+(7*1.4)+(4*0.7)+(5*0.95)</f>
        <v>28.675000000000001</v>
      </c>
    </row>
    <row r="11" spans="1:85" x14ac:dyDescent="0.35">
      <c r="A11" s="2">
        <v>10</v>
      </c>
      <c r="B11" s="8"/>
      <c r="C11" s="8"/>
      <c r="D11" s="8">
        <v>2</v>
      </c>
      <c r="E11" s="8">
        <v>2</v>
      </c>
      <c r="F11" s="8">
        <v>0</v>
      </c>
      <c r="G11" s="8">
        <v>0</v>
      </c>
      <c r="H11" s="8">
        <v>0</v>
      </c>
      <c r="I11" s="8">
        <v>0</v>
      </c>
      <c r="J11" s="8">
        <f t="shared" si="0"/>
        <v>2</v>
      </c>
      <c r="K11" s="8">
        <f t="shared" si="1"/>
        <v>2</v>
      </c>
      <c r="M11" s="2">
        <v>10</v>
      </c>
      <c r="N11" s="8">
        <v>25.725000000000001</v>
      </c>
      <c r="S11" s="3"/>
      <c r="T11" s="8"/>
    </row>
    <row r="12" spans="1:85" x14ac:dyDescent="0.35">
      <c r="A12" s="6">
        <v>11</v>
      </c>
      <c r="B12" s="9">
        <f>(3*0.95)+(4*0.925)</f>
        <v>6.55</v>
      </c>
      <c r="C12" s="9">
        <f>(3*0.95)+(4.87*0.925)</f>
        <v>7.3547500000000001</v>
      </c>
      <c r="D12" s="9">
        <f>0.62*(0.925*0.5)</f>
        <v>0.28675</v>
      </c>
      <c r="E12" s="9">
        <f>(0.63*(0.925*0.5))+(0.12*(0.95*0.5))</f>
        <v>0.34837499999999999</v>
      </c>
      <c r="F12" s="9">
        <f>0.95+0.5</f>
        <v>1.45</v>
      </c>
      <c r="G12" s="9">
        <f>0.95</f>
        <v>0.95</v>
      </c>
      <c r="H12" s="10">
        <f>1.9+0.6</f>
        <v>2.5</v>
      </c>
      <c r="I12" s="10">
        <f>1.9+0.5</f>
        <v>2.4</v>
      </c>
      <c r="J12" s="10">
        <f t="shared" si="0"/>
        <v>10.78675</v>
      </c>
      <c r="K12" s="10">
        <f t="shared" si="1"/>
        <v>11.053125</v>
      </c>
      <c r="L12" s="2"/>
      <c r="M12" s="2">
        <v>11</v>
      </c>
      <c r="N12" s="8">
        <f>(3*0.95)+(5.5*0.925)+(4.5*0.95)+(5*0.475)+(6*0.8)</f>
        <v>19.387499999999999</v>
      </c>
      <c r="O12" s="5"/>
      <c r="P12" s="5"/>
      <c r="Q12" s="5"/>
      <c r="R12" s="2"/>
      <c r="S12" s="3"/>
      <c r="T12" s="8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</row>
    <row r="13" spans="1:85" x14ac:dyDescent="0.3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85" x14ac:dyDescent="0.3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85" x14ac:dyDescent="0.35">
      <c r="A15" s="12" t="s">
        <v>12</v>
      </c>
      <c r="B15" s="12"/>
      <c r="C15" s="12"/>
    </row>
    <row r="16" spans="1:85" x14ac:dyDescent="0.35">
      <c r="B16" t="s">
        <v>6</v>
      </c>
      <c r="D16" t="s">
        <v>7</v>
      </c>
    </row>
    <row r="17" spans="1:5" x14ac:dyDescent="0.35">
      <c r="A17" s="3" t="s">
        <v>0</v>
      </c>
      <c r="B17" s="3" t="s">
        <v>8</v>
      </c>
      <c r="C17" s="3" t="s">
        <v>9</v>
      </c>
      <c r="D17" s="3" t="s">
        <v>8</v>
      </c>
      <c r="E17" s="3" t="s">
        <v>9</v>
      </c>
    </row>
    <row r="18" spans="1:5" x14ac:dyDescent="0.35">
      <c r="A18" s="2">
        <v>1</v>
      </c>
      <c r="B18" s="11">
        <v>18.399999999999999</v>
      </c>
      <c r="C18" s="11">
        <v>19.7</v>
      </c>
      <c r="D18" s="11">
        <v>19.7</v>
      </c>
      <c r="E18" s="11">
        <v>15.5</v>
      </c>
    </row>
    <row r="19" spans="1:5" x14ac:dyDescent="0.35">
      <c r="A19" s="2">
        <v>2</v>
      </c>
      <c r="B19" s="11">
        <v>29.3</v>
      </c>
      <c r="C19" s="11">
        <v>31.7</v>
      </c>
      <c r="D19" s="11">
        <v>17.3</v>
      </c>
      <c r="E19" s="11">
        <v>24.5</v>
      </c>
    </row>
    <row r="20" spans="1:5" x14ac:dyDescent="0.35">
      <c r="A20" s="2">
        <v>3</v>
      </c>
      <c r="B20" s="11">
        <v>12.5</v>
      </c>
      <c r="C20" s="11">
        <v>12.4</v>
      </c>
      <c r="D20" s="11">
        <v>6.3</v>
      </c>
      <c r="E20" s="11">
        <v>7.3</v>
      </c>
    </row>
    <row r="21" spans="1:5" x14ac:dyDescent="0.35">
      <c r="A21" s="2">
        <v>5</v>
      </c>
      <c r="B21" s="11">
        <v>22</v>
      </c>
      <c r="C21" s="11">
        <v>39.5</v>
      </c>
      <c r="D21" s="11">
        <v>18.5</v>
      </c>
      <c r="E21" s="11">
        <v>18.5</v>
      </c>
    </row>
    <row r="22" spans="1:5" x14ac:dyDescent="0.35">
      <c r="A22" s="2">
        <v>6</v>
      </c>
      <c r="B22" s="11">
        <v>6.5</v>
      </c>
      <c r="C22" s="11">
        <v>12</v>
      </c>
      <c r="D22" s="11">
        <v>11.5</v>
      </c>
      <c r="E22" s="11">
        <v>7</v>
      </c>
    </row>
    <row r="23" spans="1:5" x14ac:dyDescent="0.35">
      <c r="A23" s="2">
        <v>8</v>
      </c>
      <c r="B23" s="11">
        <v>17.7</v>
      </c>
      <c r="C23" s="11">
        <v>18.8</v>
      </c>
      <c r="D23" s="11">
        <v>7.3</v>
      </c>
      <c r="E23" s="11">
        <v>13.8</v>
      </c>
    </row>
    <row r="24" spans="1:5" x14ac:dyDescent="0.35">
      <c r="A24" s="2">
        <v>9</v>
      </c>
      <c r="B24" s="11">
        <v>31.3</v>
      </c>
      <c r="C24" s="11">
        <v>0</v>
      </c>
      <c r="D24" s="11">
        <v>19.899999999999999</v>
      </c>
      <c r="E24" s="11">
        <v>0</v>
      </c>
    </row>
    <row r="25" spans="1:5" x14ac:dyDescent="0.35">
      <c r="A25" s="2">
        <v>10</v>
      </c>
      <c r="B25" s="11">
        <v>41.4</v>
      </c>
      <c r="C25" s="11">
        <v>33.6</v>
      </c>
      <c r="D25" s="11">
        <v>23.1</v>
      </c>
      <c r="E25" s="11">
        <v>22.6</v>
      </c>
    </row>
    <row r="26" spans="1:5" x14ac:dyDescent="0.35">
      <c r="A26" s="2">
        <v>11</v>
      </c>
      <c r="B26" s="11">
        <v>0</v>
      </c>
      <c r="C26" s="11">
        <v>29.7</v>
      </c>
      <c r="D26" s="11">
        <v>0</v>
      </c>
      <c r="E26" s="11">
        <v>13.4</v>
      </c>
    </row>
  </sheetData>
  <mergeCells count="6">
    <mergeCell ref="J2:K2"/>
    <mergeCell ref="A15:C15"/>
    <mergeCell ref="B2:C2"/>
    <mergeCell ref="D2:E2"/>
    <mergeCell ref="F2:G2"/>
    <mergeCell ref="H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6E30B-3395-4440-838D-F4B540F09195}">
  <dimension ref="A1:CG14"/>
  <sheetViews>
    <sheetView zoomScale="90" zoomScaleNormal="90" workbookViewId="0"/>
  </sheetViews>
  <sheetFormatPr defaultRowHeight="14.5" x14ac:dyDescent="0.35"/>
  <cols>
    <col min="1" max="1" width="12.81640625" bestFit="1" customWidth="1"/>
    <col min="3" max="3" width="9.1796875" customWidth="1"/>
    <col min="4" max="5" width="10.81640625" customWidth="1"/>
    <col min="14" max="14" width="12.81640625" bestFit="1" customWidth="1"/>
  </cols>
  <sheetData>
    <row r="1" spans="1:85" x14ac:dyDescent="0.35">
      <c r="A1" t="s">
        <v>13</v>
      </c>
    </row>
    <row r="2" spans="1:85" x14ac:dyDescent="0.35">
      <c r="A2" s="2"/>
      <c r="B2" s="7" t="s">
        <v>5</v>
      </c>
      <c r="C2" s="7"/>
      <c r="D2" s="7" t="s">
        <v>4</v>
      </c>
      <c r="E2" s="7"/>
      <c r="F2" s="7" t="s">
        <v>1</v>
      </c>
      <c r="G2" s="7"/>
      <c r="H2" s="7" t="s">
        <v>2</v>
      </c>
      <c r="I2" s="7"/>
      <c r="J2" s="7" t="s">
        <v>3</v>
      </c>
      <c r="K2" s="7"/>
      <c r="L2" s="3"/>
      <c r="M2" s="3"/>
      <c r="N2" s="7"/>
      <c r="O2" s="7"/>
      <c r="P2" s="7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</row>
    <row r="3" spans="1:85" x14ac:dyDescent="0.35">
      <c r="A3" s="3" t="s">
        <v>0</v>
      </c>
      <c r="B3" s="3" t="s">
        <v>8</v>
      </c>
      <c r="C3" s="3" t="s">
        <v>9</v>
      </c>
      <c r="D3" s="3" t="s">
        <v>8</v>
      </c>
      <c r="E3" s="3" t="s">
        <v>9</v>
      </c>
      <c r="F3" s="3" t="s">
        <v>8</v>
      </c>
      <c r="G3" s="3" t="s">
        <v>9</v>
      </c>
      <c r="H3" s="3" t="s">
        <v>8</v>
      </c>
      <c r="I3" s="3" t="s">
        <v>9</v>
      </c>
      <c r="J3" s="3" t="s">
        <v>8</v>
      </c>
      <c r="K3" s="3" t="s">
        <v>9</v>
      </c>
      <c r="L3" s="2"/>
      <c r="M3" s="2"/>
      <c r="N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</row>
    <row r="4" spans="1:85" x14ac:dyDescent="0.35">
      <c r="A4" s="2">
        <v>1</v>
      </c>
      <c r="B4" s="13">
        <v>0</v>
      </c>
      <c r="C4" s="13">
        <v>0</v>
      </c>
      <c r="D4" s="13">
        <v>26</v>
      </c>
      <c r="E4" s="13">
        <v>26</v>
      </c>
      <c r="F4" s="13">
        <v>0</v>
      </c>
      <c r="G4" s="13">
        <v>0</v>
      </c>
      <c r="H4" s="13">
        <v>0</v>
      </c>
      <c r="I4" s="13">
        <v>0</v>
      </c>
      <c r="J4" s="13">
        <f>SUM(B4+D4+F4+H4)</f>
        <v>26</v>
      </c>
      <c r="K4" s="13">
        <f>SUM(C4+E4+G4+I4)</f>
        <v>26</v>
      </c>
      <c r="L4" s="2"/>
      <c r="M4" s="2"/>
      <c r="N4" s="3"/>
      <c r="O4" s="2"/>
      <c r="P4" s="2"/>
      <c r="Q4" s="2"/>
      <c r="R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</row>
    <row r="5" spans="1:85" x14ac:dyDescent="0.35">
      <c r="A5" s="2">
        <v>2</v>
      </c>
      <c r="B5" s="13">
        <v>0</v>
      </c>
      <c r="C5" s="13">
        <v>0</v>
      </c>
      <c r="D5" s="13">
        <v>26</v>
      </c>
      <c r="E5" s="13">
        <v>26</v>
      </c>
      <c r="F5" s="13">
        <v>0</v>
      </c>
      <c r="G5" s="13">
        <v>0</v>
      </c>
      <c r="H5" s="13">
        <v>0</v>
      </c>
      <c r="I5" s="13">
        <v>0</v>
      </c>
      <c r="J5" s="13">
        <f>SUM(B5+D5+F5+H5)</f>
        <v>26</v>
      </c>
      <c r="K5" s="13">
        <f>SUM(C5+E5+G5+I5)</f>
        <v>26</v>
      </c>
      <c r="L5" s="2"/>
      <c r="M5" s="2"/>
      <c r="N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</row>
    <row r="6" spans="1:85" x14ac:dyDescent="0.35">
      <c r="A6" s="2">
        <v>3</v>
      </c>
      <c r="B6" s="13">
        <v>0</v>
      </c>
      <c r="C6" s="13">
        <v>50</v>
      </c>
      <c r="D6" s="13">
        <v>26</v>
      </c>
      <c r="E6" s="13">
        <v>26</v>
      </c>
      <c r="F6" s="13">
        <v>0</v>
      </c>
      <c r="G6" s="13">
        <v>0</v>
      </c>
      <c r="H6" s="13">
        <v>16</v>
      </c>
      <c r="I6" s="13">
        <v>0</v>
      </c>
      <c r="J6" s="13">
        <f t="shared" ref="J6:J12" si="0">SUM(B6+D6+F6+H6)</f>
        <v>42</v>
      </c>
      <c r="K6" s="13">
        <f t="shared" ref="K6:K12" si="1">SUM(C6+E6+G6+I6)</f>
        <v>76</v>
      </c>
      <c r="L6" s="2"/>
      <c r="M6" s="2"/>
      <c r="N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</row>
    <row r="7" spans="1:85" x14ac:dyDescent="0.35">
      <c r="A7" s="2">
        <v>5</v>
      </c>
      <c r="B7" s="13">
        <v>25</v>
      </c>
      <c r="C7" s="13">
        <v>0</v>
      </c>
      <c r="D7" s="13">
        <v>26</v>
      </c>
      <c r="E7" s="13">
        <v>26</v>
      </c>
      <c r="F7" s="13">
        <v>0</v>
      </c>
      <c r="G7" s="13">
        <v>0</v>
      </c>
      <c r="H7" s="13">
        <v>0</v>
      </c>
      <c r="I7" s="13">
        <v>0</v>
      </c>
      <c r="J7" s="13">
        <f t="shared" si="0"/>
        <v>51</v>
      </c>
      <c r="K7" s="13">
        <f t="shared" si="1"/>
        <v>26</v>
      </c>
      <c r="L7" s="2"/>
      <c r="M7" s="2"/>
      <c r="N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</row>
    <row r="8" spans="1:85" x14ac:dyDescent="0.35">
      <c r="A8" s="2">
        <v>6</v>
      </c>
      <c r="B8" s="13">
        <v>15</v>
      </c>
      <c r="C8" s="13">
        <v>20</v>
      </c>
      <c r="D8" s="13">
        <v>26</v>
      </c>
      <c r="E8" s="13">
        <v>26</v>
      </c>
      <c r="F8" s="13">
        <v>75</v>
      </c>
      <c r="G8" s="13">
        <v>0</v>
      </c>
      <c r="H8" s="13">
        <v>26</v>
      </c>
      <c r="I8" s="13">
        <v>0</v>
      </c>
      <c r="J8" s="13">
        <f t="shared" si="0"/>
        <v>142</v>
      </c>
      <c r="K8" s="13">
        <f t="shared" si="1"/>
        <v>46</v>
      </c>
      <c r="L8" s="2"/>
      <c r="M8" s="2"/>
      <c r="N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</row>
    <row r="9" spans="1:85" x14ac:dyDescent="0.35">
      <c r="A9" s="2">
        <v>8</v>
      </c>
      <c r="B9" s="13">
        <v>20</v>
      </c>
      <c r="C9" s="13">
        <v>0</v>
      </c>
      <c r="D9" s="13">
        <v>26</v>
      </c>
      <c r="E9" s="13">
        <v>26</v>
      </c>
      <c r="F9" s="13">
        <v>0</v>
      </c>
      <c r="G9" s="13">
        <v>0</v>
      </c>
      <c r="H9" s="13">
        <v>0</v>
      </c>
      <c r="I9" s="13">
        <v>0</v>
      </c>
      <c r="J9" s="13">
        <f t="shared" si="0"/>
        <v>46</v>
      </c>
      <c r="K9" s="13">
        <f t="shared" si="1"/>
        <v>26</v>
      </c>
      <c r="L9" s="2"/>
      <c r="M9" s="2"/>
      <c r="N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</row>
    <row r="10" spans="1:85" x14ac:dyDescent="0.35">
      <c r="A10" s="2">
        <v>9</v>
      </c>
      <c r="B10" s="13">
        <v>0</v>
      </c>
      <c r="C10" s="13">
        <v>20</v>
      </c>
      <c r="D10" s="13">
        <v>26</v>
      </c>
      <c r="E10" s="13">
        <v>26</v>
      </c>
      <c r="F10" s="13">
        <v>36</v>
      </c>
      <c r="G10" s="13">
        <v>0</v>
      </c>
      <c r="H10" s="13">
        <v>0</v>
      </c>
      <c r="I10" s="13">
        <v>0</v>
      </c>
      <c r="J10" s="13">
        <f t="shared" si="0"/>
        <v>62</v>
      </c>
      <c r="K10" s="13">
        <f t="shared" si="1"/>
        <v>46</v>
      </c>
      <c r="L10" s="2"/>
      <c r="M10" s="2"/>
      <c r="N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</row>
    <row r="11" spans="1:85" x14ac:dyDescent="0.35">
      <c r="A11" s="2">
        <v>10</v>
      </c>
      <c r="B11" s="13">
        <v>30</v>
      </c>
      <c r="C11" s="13">
        <v>20</v>
      </c>
      <c r="D11" s="13">
        <v>26</v>
      </c>
      <c r="E11" s="13">
        <v>26</v>
      </c>
      <c r="F11" s="13">
        <v>0</v>
      </c>
      <c r="G11" s="13">
        <v>0</v>
      </c>
      <c r="H11" s="13">
        <v>0</v>
      </c>
      <c r="I11" s="13">
        <v>0</v>
      </c>
      <c r="J11" s="13">
        <f t="shared" si="0"/>
        <v>56</v>
      </c>
      <c r="K11" s="13">
        <f t="shared" si="1"/>
        <v>46</v>
      </c>
      <c r="L11" s="2"/>
      <c r="M11" s="2"/>
      <c r="N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</row>
    <row r="12" spans="1:85" x14ac:dyDescent="0.35">
      <c r="A12" s="6">
        <v>11</v>
      </c>
      <c r="B12" s="14">
        <v>0</v>
      </c>
      <c r="C12" s="14">
        <v>0</v>
      </c>
      <c r="D12" s="15">
        <v>26</v>
      </c>
      <c r="E12" s="15">
        <v>26</v>
      </c>
      <c r="F12" s="14">
        <v>0</v>
      </c>
      <c r="G12" s="15">
        <v>0</v>
      </c>
      <c r="H12" s="15">
        <v>0</v>
      </c>
      <c r="I12" s="15">
        <v>0</v>
      </c>
      <c r="J12" s="15">
        <f t="shared" si="0"/>
        <v>26</v>
      </c>
      <c r="K12" s="15">
        <f t="shared" si="1"/>
        <v>26</v>
      </c>
      <c r="L12" s="2"/>
      <c r="M12" s="2"/>
      <c r="N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</row>
    <row r="13" spans="1:85" x14ac:dyDescent="0.3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N13" s="3"/>
    </row>
    <row r="14" spans="1:85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</sheetData>
  <mergeCells count="6">
    <mergeCell ref="N2:P2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4A030-5594-4E00-A626-5CB359BF0E62}">
  <dimension ref="A1:C13"/>
  <sheetViews>
    <sheetView workbookViewId="0"/>
  </sheetViews>
  <sheetFormatPr defaultRowHeight="14.5" x14ac:dyDescent="0.35"/>
  <cols>
    <col min="1" max="1" width="13.08984375" customWidth="1"/>
  </cols>
  <sheetData>
    <row r="1" spans="1:3" x14ac:dyDescent="0.35">
      <c r="A1" t="s">
        <v>14</v>
      </c>
    </row>
    <row r="2" spans="1:3" x14ac:dyDescent="0.35">
      <c r="A2" s="2"/>
      <c r="B2" s="7" t="s">
        <v>3</v>
      </c>
      <c r="C2" s="7"/>
    </row>
    <row r="3" spans="1:3" x14ac:dyDescent="0.35">
      <c r="A3" s="3" t="s">
        <v>0</v>
      </c>
      <c r="B3" s="3" t="s">
        <v>8</v>
      </c>
      <c r="C3" s="3" t="s">
        <v>9</v>
      </c>
    </row>
    <row r="4" spans="1:3" x14ac:dyDescent="0.35">
      <c r="A4" s="2">
        <v>1</v>
      </c>
      <c r="B4" s="13"/>
      <c r="C4" s="13"/>
    </row>
    <row r="5" spans="1:3" x14ac:dyDescent="0.35">
      <c r="A5" s="2">
        <v>2</v>
      </c>
      <c r="B5" s="13"/>
      <c r="C5" s="13"/>
    </row>
    <row r="6" spans="1:3" x14ac:dyDescent="0.35">
      <c r="A6" s="2">
        <v>3</v>
      </c>
      <c r="B6" s="13"/>
      <c r="C6" s="13"/>
    </row>
    <row r="7" spans="1:3" x14ac:dyDescent="0.35">
      <c r="A7" s="2">
        <v>5</v>
      </c>
      <c r="B7" s="13">
        <v>2600</v>
      </c>
      <c r="C7" s="13">
        <v>2705</v>
      </c>
    </row>
    <row r="8" spans="1:3" x14ac:dyDescent="0.35">
      <c r="A8" s="2">
        <v>6</v>
      </c>
      <c r="B8" s="13">
        <v>3500</v>
      </c>
      <c r="C8" s="13">
        <v>3125</v>
      </c>
    </row>
    <row r="9" spans="1:3" x14ac:dyDescent="0.35">
      <c r="A9" s="2">
        <v>8</v>
      </c>
      <c r="B9" s="13">
        <v>2585</v>
      </c>
      <c r="C9" s="13">
        <v>2310</v>
      </c>
    </row>
    <row r="10" spans="1:3" x14ac:dyDescent="0.35">
      <c r="A10" s="2">
        <v>9</v>
      </c>
      <c r="B10" s="13">
        <v>2409</v>
      </c>
      <c r="C10" s="13">
        <v>2620</v>
      </c>
    </row>
    <row r="11" spans="1:3" x14ac:dyDescent="0.35">
      <c r="A11" s="2">
        <v>10</v>
      </c>
      <c r="B11" s="13">
        <v>2333</v>
      </c>
      <c r="C11" s="13">
        <v>2712</v>
      </c>
    </row>
    <row r="12" spans="1:3" x14ac:dyDescent="0.35">
      <c r="A12" s="6">
        <v>11</v>
      </c>
      <c r="B12" s="15"/>
      <c r="C12" s="15"/>
    </row>
    <row r="13" spans="1:3" x14ac:dyDescent="0.35">
      <c r="A13" s="3"/>
      <c r="B13" s="13"/>
      <c r="C13" s="13"/>
    </row>
  </sheetData>
  <mergeCells count="1">
    <mergeCell ref="B2:C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d6fa6db5-9f3a-4c93-9e38-61059ee07e95}" enabled="1" method="Standard" siteId="{4e8d09f7-cc79-4ccb-9149-a4238dd1742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Insulin</vt:lpstr>
      <vt:lpstr>CHO</vt:lpstr>
      <vt:lpstr>Fluid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Stuart Galloway</cp:lastModifiedBy>
  <dcterms:created xsi:type="dcterms:W3CDTF">2017-12-07T15:59:10Z</dcterms:created>
  <dcterms:modified xsi:type="dcterms:W3CDTF">2025-06-03T12:39:15Z</dcterms:modified>
</cp:coreProperties>
</file>